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2023\Cong doan\6 - So thu chi 2023\"/>
    </mc:Choice>
  </mc:AlternateContent>
  <bookViews>
    <workbookView xWindow="-120" yWindow="-120" windowWidth="20730" windowHeight="11160"/>
  </bookViews>
  <sheets>
    <sheet name="chi tiet thu chi" sheetId="8" r:id="rId1"/>
    <sheet name="BC QT KPCD" sheetId="9" r:id="rId2"/>
  </sheets>
  <definedNames>
    <definedName name="_xlnm._FilterDatabase" localSheetId="0" hidden="1">'chi tiet thu chi'!$A$1:$G$58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8" l="1"/>
  <c r="E33" i="9" l="1"/>
  <c r="E30" i="9"/>
  <c r="E31" i="9"/>
  <c r="E32" i="9"/>
  <c r="E29" i="9" l="1"/>
  <c r="E10" i="9" l="1"/>
  <c r="E46" i="9" l="1"/>
  <c r="E43" i="9"/>
  <c r="E40" i="9"/>
  <c r="E39" i="9"/>
  <c r="E38" i="9"/>
  <c r="E37" i="9"/>
  <c r="E35" i="9"/>
  <c r="E34" i="9"/>
  <c r="E25" i="9"/>
  <c r="E24" i="9"/>
  <c r="E16" i="9"/>
  <c r="E14" i="9"/>
  <c r="E26" i="9" l="1"/>
  <c r="E21" i="9"/>
  <c r="E20" i="9"/>
  <c r="E18" i="9"/>
  <c r="E36" i="9" l="1"/>
  <c r="E41" i="9" s="1"/>
  <c r="E19" i="9"/>
  <c r="E22" i="9" s="1"/>
  <c r="E23" i="9"/>
  <c r="E27" i="9" l="1"/>
  <c r="E85" i="8"/>
  <c r="F85" i="8" l="1"/>
  <c r="F86" i="8" s="1"/>
  <c r="E44" i="9" l="1"/>
  <c r="E45" i="9" l="1"/>
</calcChain>
</file>

<file path=xl/sharedStrings.xml><?xml version="1.0" encoding="utf-8"?>
<sst xmlns="http://schemas.openxmlformats.org/spreadsheetml/2006/main" count="321" uniqueCount="248">
  <si>
    <t>Nội dung</t>
  </si>
  <si>
    <t>Mã số</t>
  </si>
  <si>
    <t>I</t>
  </si>
  <si>
    <t>PHẦN THU</t>
  </si>
  <si>
    <t>II</t>
  </si>
  <si>
    <t>PHẦN CHI</t>
  </si>
  <si>
    <t>III</t>
  </si>
  <si>
    <t>Dương Hoàng Vũ</t>
  </si>
  <si>
    <t>LIÊN ĐOÀN LAO ĐỘNG TỈNH AN GIANG</t>
  </si>
  <si>
    <t>CĐCS SỞ THÔNG TIN VÀ TRUYỀN THÔNG</t>
  </si>
  <si>
    <t>Ngày tháng ghi sổ</t>
  </si>
  <si>
    <t>Chứng từ</t>
  </si>
  <si>
    <t>Nội dung thu chi</t>
  </si>
  <si>
    <t>Số tiền</t>
  </si>
  <si>
    <t>Phiếu
 thu</t>
  </si>
  <si>
    <t>Phiếu
 chi</t>
  </si>
  <si>
    <t>Thu</t>
  </si>
  <si>
    <t>Chi</t>
  </si>
  <si>
    <t>Quỹ tồn năm trước mang sang</t>
  </si>
  <si>
    <t xml:space="preserve">Cộng </t>
  </si>
  <si>
    <t>TM. BCH CĐCS</t>
  </si>
  <si>
    <t>Kế toán</t>
  </si>
  <si>
    <t xml:space="preserve">          Mẫu số : B07-TLĐ</t>
  </si>
  <si>
    <t xml:space="preserve"> MSĐV:</t>
  </si>
  <si>
    <t>BÁO CÁO</t>
  </si>
  <si>
    <t>A- CÁC CHỈ TIÊU CƠ BẢN</t>
  </si>
  <si>
    <t>Thu đoàn phí công đoàn</t>
  </si>
  <si>
    <t>C- THUYẾT MINH :</t>
  </si>
  <si>
    <t>…………………………………………………………………………………...………………………………</t>
  </si>
  <si>
    <t>TM. BAN CHẤP HÀNH CĐCS</t>
  </si>
  <si>
    <t>PC01</t>
  </si>
  <si>
    <t>PC02</t>
  </si>
  <si>
    <t xml:space="preserve">PHÓ CHỦ TỊCH </t>
  </si>
  <si>
    <t>CHỦ TỊCH</t>
  </si>
  <si>
    <t>Quách Hải Vân</t>
  </si>
  <si>
    <t>đồng</t>
  </si>
  <si>
    <t xml:space="preserve"> </t>
  </si>
  <si>
    <t>An Giang, ngày ……… tháng 02 năm 2023</t>
  </si>
  <si>
    <t>QUYẾT TOÁN THU, CHI TÀI CHÍNH CÔNG ĐOÀN</t>
  </si>
  <si>
    <t xml:space="preserve"> - Số Lao động tính quỹ lương đóng KPCĐ : 57 người</t>
  </si>
  <si>
    <t xml:space="preserve"> - Số đoàn viên : 57 người</t>
  </si>
  <si>
    <t xml:space="preserve"> - Số cán bộ CĐ chuyên trách : 0 người</t>
  </si>
  <si>
    <t xml:space="preserve"> - Quỹ lương đóng KPCĐ: </t>
  </si>
  <si>
    <t xml:space="preserve"> - Quỹ lương đóng ĐPCĐ:</t>
  </si>
  <si>
    <t>B- CÁC CHỈ TIÊU THU CHI TÀI CHÍNH CÔNG ĐOÀN</t>
  </si>
  <si>
    <t>THÔNG TIN</t>
  </si>
  <si>
    <t>Mục lục TCCĐ (Mã số)</t>
  </si>
  <si>
    <t>Dự toán được giao</t>
  </si>
  <si>
    <t>Quyết toán năm</t>
  </si>
  <si>
    <t>Cấp trên duyệt</t>
  </si>
  <si>
    <t>TÀI CHÍNH CÔNG ĐOÀN TÍCH LŨY ĐẦU KỲ</t>
  </si>
  <si>
    <t>Ngân sách Nhà nước cấp hỗ trợ</t>
  </si>
  <si>
    <t>Các khoản thu khác</t>
  </si>
  <si>
    <t>a - Chuyên môn hỗ trợ</t>
  </si>
  <si>
    <t>b - Thu khác</t>
  </si>
  <si>
    <t>CỘNG THU TCCĐ (2.1+2.2+2.3+2.4)</t>
  </si>
  <si>
    <t>Tài chính công  đoàn cấp trên cấp</t>
  </si>
  <si>
    <t>a - Kinh phí công đoàn cấp trên cấp theo phân phối</t>
  </si>
  <si>
    <t>b - Tài chính công đoàn cấp trên cấp hỗ trợ</t>
  </si>
  <si>
    <t>Nhận bàn giao tài chính công đoàn</t>
  </si>
  <si>
    <t>TỔNG CỘNG THU (II=2.1+2.2+2.3+2.4+2.5+2.6)</t>
  </si>
  <si>
    <t>Chi trực tiếp chăm lo, bảo vệ, đào tạo đoàn viên và người lao động</t>
  </si>
  <si>
    <t>Chi tuyên truyền đoàn viên và người lao động</t>
  </si>
  <si>
    <t>Chi quản lý hành chính</t>
  </si>
  <si>
    <t>Chi lương, phụ cấp và các khoản phải nộp theo lương</t>
  </si>
  <si>
    <t>a - Lương cán bộ trong biên chế</t>
  </si>
  <si>
    <t>b - Phụ cấp cán bộ công đoàn</t>
  </si>
  <si>
    <t>c - Các khoản phải nộp theo lương</t>
  </si>
  <si>
    <t>Chi khác</t>
  </si>
  <si>
    <t>CỘNG CHI (3.1+3.2+3.3+3.4+3.5)</t>
  </si>
  <si>
    <t>ĐPCĐ, KPCĐ đã nộp cấp trên quản lý trực tiếp</t>
  </si>
  <si>
    <t>Bàn giao tài chính công đoàn</t>
  </si>
  <si>
    <t>TỔNG CỘNG CHI (III=3.1+3.2+3.3+3.4+3.5+3.6+3.7)</t>
  </si>
  <si>
    <t>IV</t>
  </si>
  <si>
    <t>V</t>
  </si>
  <si>
    <t>ĐPCĐ, KPCĐ PHẢI NỘP CẤP TRÊN QUẢN LÝ TRỰC TIẾP</t>
  </si>
  <si>
    <t>Người lập</t>
  </si>
  <si>
    <t>10</t>
  </si>
  <si>
    <t>TÀI CHÍNH CÔNG ĐOÀN TÍCH LŨY CUỐI KỲ (IV=I+II-III)</t>
  </si>
  <si>
    <t>Thu kinh phí công đoàn</t>
  </si>
  <si>
    <t>Kinh phí tích lũy cuối kỳ tăng, do kinh phí chi thấp hơn kinh phí thu</t>
  </si>
  <si>
    <t>BẢNG KÊ CHỨNG TỪ THU - CHI NĂM 2023</t>
  </si>
  <si>
    <t>Hỗ trợ kinh phí tham gia Hội thao mừng Đảng, mừng Xuân năm 2023 của Liên đoàn Lao động tỉnh An Giang</t>
  </si>
  <si>
    <t>Mua sách nghiệp vụ Công đoàn</t>
  </si>
  <si>
    <t>Chi tiền việc hiếu mẹ chồng CĐV Lương Thị Diễm Thúy</t>
  </si>
  <si>
    <t>PC03</t>
  </si>
  <si>
    <t>PC04</t>
  </si>
  <si>
    <t>Chi tiền mua quà sinh nhật cho CĐV (thẻ bảo hiểm kết hợp con người)</t>
  </si>
  <si>
    <t>PC05</t>
  </si>
  <si>
    <t>Chi tiền thăm con của CĐV Huỳnh Thiện Hiếu</t>
  </si>
  <si>
    <t>33</t>
  </si>
  <si>
    <t>PC06</t>
  </si>
  <si>
    <t>Tham gia hoạt động du khảo về nguồn tìm hiểu về các gương Nữ Anh hùng dân tộc và tìm hiểu về hình thức tổ chức trong hoạt động nữ công ở cơ sở</t>
  </si>
  <si>
    <t>13/02/2023</t>
  </si>
  <si>
    <t>17/02/2023</t>
  </si>
  <si>
    <t>27/02/2023</t>
  </si>
  <si>
    <t>17/3/2023</t>
  </si>
  <si>
    <t>PC07</t>
  </si>
  <si>
    <t>Phụ cấp BCH Công đoàn Quý I/2023</t>
  </si>
  <si>
    <t>34.02</t>
  </si>
  <si>
    <t>PC 08</t>
  </si>
  <si>
    <t>Phụ cấp BCH Tổ trưởng Tổ Công đoàn Quý I/2023</t>
  </si>
  <si>
    <t>PC09</t>
  </si>
  <si>
    <t>Chi tiền thuê nhân công cưa cây sa kê phía sau cơ quan</t>
  </si>
  <si>
    <t>35</t>
  </si>
  <si>
    <t>21/3/2023</t>
  </si>
  <si>
    <t>PC10</t>
  </si>
  <si>
    <t>Kinh phí tổ chức hoạt động kỷ niệm Ngày Quốc tế Phụ nữ 8/3</t>
  </si>
  <si>
    <t>22/3/2023</t>
  </si>
  <si>
    <t>PC11</t>
  </si>
  <si>
    <t>Chi tiền mua tủ thuốc và vật dụng y tế</t>
  </si>
  <si>
    <t>24/3/2023</t>
  </si>
  <si>
    <t>PC12</t>
  </si>
  <si>
    <t>Chi tiền mua đồng phục và huy hiệu công đoàn</t>
  </si>
  <si>
    <t>29/3/2023</t>
  </si>
  <si>
    <t>PC13</t>
  </si>
  <si>
    <t>Chi tiền thăm hỏi nằm viện điều trị bênh - ba vợ CĐV Quách Hải Vân</t>
  </si>
  <si>
    <t>PC14</t>
  </si>
  <si>
    <t>Chi tiền thăm hỏi nằm viện điều trị bênh - con CĐV Nguyễn Đức Thuận</t>
  </si>
  <si>
    <t>PC15</t>
  </si>
  <si>
    <t>Chi tiền thăm hỏi nằm viện điều trị bênh - ba CĐV Dương Hoàng Vũ</t>
  </si>
  <si>
    <t>19/4/2023</t>
  </si>
  <si>
    <t>PC16</t>
  </si>
  <si>
    <t>Chi tiền backdrop Đại hội + bảng tên đại biểu</t>
  </si>
  <si>
    <t>PC17</t>
  </si>
  <si>
    <t>Chi hỗ trợ tiền mừng cưới CĐV Trần Nguyên Tính</t>
  </si>
  <si>
    <t>19/5/2023</t>
  </si>
  <si>
    <t>PC18</t>
  </si>
  <si>
    <t>Thanh toán tiền in tài liệu văn kiện Đại hội Công đoàn 2023 - 2028</t>
  </si>
  <si>
    <t>22/5/2023</t>
  </si>
  <si>
    <t>PC19</t>
  </si>
  <si>
    <t>Chi tiền thăm hỏi - Ba CĐV Nguyễn Thị Mỹ Trang</t>
  </si>
  <si>
    <t>23/5/2023</t>
  </si>
  <si>
    <t>PC20</t>
  </si>
  <si>
    <t>Chi tiền thăm hỏi CĐV Võ Minh Tuấn</t>
  </si>
  <si>
    <t>24/5/2023</t>
  </si>
  <si>
    <t>PC21</t>
  </si>
  <si>
    <t>Chi tiền hỗ trợ đội bóng tham gia giao lưu bóng đá tại Châu Thành 20/5</t>
  </si>
  <si>
    <t>PC22</t>
  </si>
  <si>
    <t>Chi tiền phục vụ ĐH Công đoàn (hoa tươi, nước uống, quà)</t>
  </si>
  <si>
    <t>PC23</t>
  </si>
  <si>
    <t>Chi tiền thiếu nhi 1/6 - Tổ Công đoàn số 1</t>
  </si>
  <si>
    <t>PC24</t>
  </si>
  <si>
    <t>Chi tiền thiếu nhi 1/6 - Tổ Công đoàn số 2</t>
  </si>
  <si>
    <t>PC25</t>
  </si>
  <si>
    <t>Chi tiền thiếu nhi 1/6 - Tổ Công đoàn số 3</t>
  </si>
  <si>
    <t>Chi tiền thăm hỏi người thân CĐV Lương Thị Diễm Thúy</t>
  </si>
  <si>
    <t>16/6/2023</t>
  </si>
  <si>
    <t>PC26</t>
  </si>
  <si>
    <t>PC27</t>
  </si>
  <si>
    <t>Chi tiền Phụ cấp BCH Công đoàn Quý II/2023</t>
  </si>
  <si>
    <t>PC28</t>
  </si>
  <si>
    <t>Chi tiền Phụ cấp Tổ trưởng Công đoàn Quý II/2023</t>
  </si>
  <si>
    <t>16/6/2029</t>
  </si>
  <si>
    <t>PC29</t>
  </si>
  <si>
    <t>Hỗ trợ tiền tham quan du lịch - Đợt 1/2023 (Phan Thiết - Đà Lạt)</t>
  </si>
  <si>
    <t>PT01</t>
  </si>
  <si>
    <t>PT02</t>
  </si>
  <si>
    <t>Thu đoàn phí công đoàn TT CNTT-TT Quý I-2023</t>
  </si>
  <si>
    <t>Thu đoàn phí Công đoàn Sở Quý I+II</t>
  </si>
  <si>
    <t>22</t>
  </si>
  <si>
    <t>PC30</t>
  </si>
  <si>
    <t>Chi tiền thăm hỏi mẹ vợ CĐV Trần Trung Hiếu</t>
  </si>
  <si>
    <t>31.01</t>
  </si>
  <si>
    <t>31.03</t>
  </si>
  <si>
    <t>a - Hoạt động văn hóa, thể thao, du lịch</t>
  </si>
  <si>
    <t>b - Hoạt động về giới</t>
  </si>
  <si>
    <t>c - Trợ cấp, thăm hỏi</t>
  </si>
  <si>
    <t>31.02</t>
  </si>
  <si>
    <t>d - Động viên, khen thưởng</t>
  </si>
  <si>
    <t>31.04</t>
  </si>
  <si>
    <t>PC31</t>
  </si>
  <si>
    <t>Hỗ trợ kinh phí tiền ăn cho CĐV tham dự ĐH Công đoàn Sở TT&amp;TT lần V, NK 2023 - 2028 ( Tổ Công đoàn số 01)</t>
  </si>
  <si>
    <t>PC32</t>
  </si>
  <si>
    <t>PC33</t>
  </si>
  <si>
    <t>Hỗ trợ kinh phí tiền ăn cho CĐV tham dự ĐH Công đoàn Sở TT&amp;TT lần V, NK 2023 - 2028 ( Tổ Công đoàn số 02)</t>
  </si>
  <si>
    <t>Hỗ trợ kinh phí tiền ăn cho CĐV tham dự ĐH Công đoàn Sở TT&amp;TT lần V, NK 2023 - 2028 ( Tổ Công đoàn số 03)</t>
  </si>
  <si>
    <t>Hỗ trợ kinh phí tiền ăn tham dự ĐH Công đoàn Sở TT&amp;TT lần V, NK 2023 - 2028 ( khách mời LĐLĐ tỉnh)</t>
  </si>
  <si>
    <t>PC34</t>
  </si>
  <si>
    <t>30/3/2023</t>
  </si>
  <si>
    <t>30/6/2023</t>
  </si>
  <si>
    <t>An Giang, ngày  31  tháng  12  năm 2023</t>
  </si>
  <si>
    <t>Tồn chuyển sang năm 2024</t>
  </si>
  <si>
    <t>13/7/2023</t>
  </si>
  <si>
    <t>PC35</t>
  </si>
  <si>
    <t>Chi hỗ trợ tiền mừng cưới CĐV Trương Thúy Vy</t>
  </si>
  <si>
    <t>17/7/2023</t>
  </si>
  <si>
    <t>PC36</t>
  </si>
  <si>
    <t>Chi tiền thăm hỏi - CĐV Trần Quốc Lực</t>
  </si>
  <si>
    <t>25/7/2023</t>
  </si>
  <si>
    <t>PC37</t>
  </si>
  <si>
    <t>Hỗ trợ tiền tham quan du lịch - Đợt 2/2023 (Hòn Sơn)</t>
  </si>
  <si>
    <t>PC38</t>
  </si>
  <si>
    <t>Chi hỗ trợ tiền tập luyện thể thao theo KH 02/KH-CĐCS ngày 29/5/2023 và KH 58/KH-STTTT ngày 08/6/2023</t>
  </si>
  <si>
    <t>PC39</t>
  </si>
  <si>
    <t xml:space="preserve">Đóng tiền tham gia Hội thi hoa đăng chào mừng kỷ niệm 135 năm Ngày sinh Chủ tịch Tôn Đức Thắng </t>
  </si>
  <si>
    <t>23/8/2023</t>
  </si>
  <si>
    <t>Thu kinh phí công đoàn cấp trên cấp đợt 1</t>
  </si>
  <si>
    <t>28.01</t>
  </si>
  <si>
    <t>PT03</t>
  </si>
  <si>
    <t>PC40</t>
  </si>
  <si>
    <t>CHI KHEN THƯỞNG CHO CON CCVC HỌC GIỎI NĂM HỌC 2022-2023</t>
  </si>
  <si>
    <t>Năm 2023</t>
  </si>
  <si>
    <t>PT04</t>
  </si>
  <si>
    <t>Nộp tiền đoàn phí công đoàn - TT CNTT-TT Quý II-2023</t>
  </si>
  <si>
    <t>PC41</t>
  </si>
  <si>
    <t>Chi hỗ trợ kinh phí tham gia Chương trình "Hành trình khám phá bản thân" cho con CNVCLĐ năm 2023</t>
  </si>
  <si>
    <t>PC42</t>
  </si>
  <si>
    <t>Chi mua phân bón và đất trồng cây</t>
  </si>
  <si>
    <t>26/92023</t>
  </si>
  <si>
    <t>PC43</t>
  </si>
  <si>
    <t>Chi tiền thăm hỏi người thân CĐV Cao Thị Mỹ Hoa</t>
  </si>
  <si>
    <t>26/9/2023</t>
  </si>
  <si>
    <t>Chi tiền Phụ cấp BCH Công đoàn Quý III/2023</t>
  </si>
  <si>
    <t>Chi tiền Phụ cấp Tổ trưởng Công đoàn Quý III/2023</t>
  </si>
  <si>
    <t>PC45</t>
  </si>
  <si>
    <t>PC44</t>
  </si>
  <si>
    <t>PC46</t>
  </si>
  <si>
    <t>Chi tiền thăm hỏi người thân CĐV Lê Quốc Cường</t>
  </si>
  <si>
    <t>PC47</t>
  </si>
  <si>
    <t>Chi tiền thăm hỏi người thân CĐV Võ Minh Tuấn</t>
  </si>
  <si>
    <t>PC48</t>
  </si>
  <si>
    <t>PC49</t>
  </si>
  <si>
    <t>Chi tiền Phụ cấp BCH Công đoàn Quý IV/2023</t>
  </si>
  <si>
    <t>Chi tiền Phụ cấp Tổ trưởng Công đoàn Quý IV/2023</t>
  </si>
  <si>
    <t>Chi tiền thăm hỏi người thân CĐV Trần Ngọc Thiên Nhi</t>
  </si>
  <si>
    <t>19/12/2023</t>
  </si>
  <si>
    <t>PC50</t>
  </si>
  <si>
    <t>Chi tiền thăm hỏi mẹ vợ CĐV Trương Quang Phục</t>
  </si>
  <si>
    <t>PC51</t>
  </si>
  <si>
    <t>Chi tiền thăm hỏi người thân CĐV Huỳnh Thiện Hiếu</t>
  </si>
  <si>
    <t>PC52</t>
  </si>
  <si>
    <t>27/9/2023</t>
  </si>
  <si>
    <t>PT05</t>
  </si>
  <si>
    <t>13/12/2023</t>
  </si>
  <si>
    <t>PT06</t>
  </si>
  <si>
    <t>Thu đoàn phí công đoàn - TT CNTT-TT Quý III+IV năm 2023</t>
  </si>
  <si>
    <t>Thu kinh phí công đoàn cấp trên - 9 tháng đầu năm 2023 (đợt 2)</t>
  </si>
  <si>
    <t>PT07</t>
  </si>
  <si>
    <t>Thu kinh phí công đoàn cấp trên - Đợt 3</t>
  </si>
  <si>
    <t>PT08</t>
  </si>
  <si>
    <t>Thu tiền đoàn phí công đoàn - Sở  Quý III - 2023</t>
  </si>
  <si>
    <t>28/12/2023</t>
  </si>
  <si>
    <t>PC53</t>
  </si>
  <si>
    <t>Thanh toán tiền hợp đồng bảo hiểm con người 2024</t>
  </si>
  <si>
    <t>30/9/2023</t>
  </si>
  <si>
    <t>PC54</t>
  </si>
  <si>
    <t>chi quà tết trung thu năm 2023 cho con công đoàn viên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</si>
</sst>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17">
    <font>
      <sz val="11"/>
      <color theme="1"/>
      <name val="Calibri"/>
      <family val="2"/>
      <scheme val="minor"/>
    </font>
    <font>
      <sz val="11"/>
      <color theme="1"/>
      <name val="Calibri"/>
      <family val="2"/>
      <scheme val="minor"/>
    </font>
    <font>
      <b/>
      <sz val="11"/>
      <name val="Times New Roman"/>
      <family val="1"/>
    </font>
    <font>
      <sz val="11"/>
      <name val="Times New Roman"/>
      <family val="1"/>
    </font>
    <font>
      <sz val="10"/>
      <name val="Arial"/>
      <family val="2"/>
    </font>
    <font>
      <sz val="13"/>
      <name val="Times New Roman"/>
      <family val="1"/>
    </font>
    <font>
      <b/>
      <sz val="13"/>
      <name val="Times New Roman"/>
      <family val="1"/>
    </font>
    <font>
      <sz val="12"/>
      <name val="Times New Roman"/>
      <family val="1"/>
    </font>
    <font>
      <b/>
      <sz val="12"/>
      <name val="Times New Roman"/>
      <family val="1"/>
    </font>
    <font>
      <sz val="12"/>
      <color rgb="FFC00000"/>
      <name val="Times New Roman"/>
      <family val="1"/>
    </font>
    <font>
      <i/>
      <sz val="12"/>
      <name val="Times New Roman"/>
      <family val="1"/>
    </font>
    <font>
      <i/>
      <sz val="12"/>
      <color rgb="FF000000"/>
      <name val="Times New Roman"/>
      <family val="1"/>
    </font>
    <font>
      <sz val="12"/>
      <color indexed="10"/>
      <name val="Times New Roman"/>
      <family val="1"/>
    </font>
    <font>
      <sz val="12"/>
      <color theme="1"/>
      <name val="Times New Roman"/>
      <family val="1"/>
    </font>
    <font>
      <sz val="8"/>
      <name val="Calibri"/>
      <family val="2"/>
      <scheme val="minor"/>
    </font>
    <font>
      <sz val="12"/>
      <color rgb="FF000000"/>
      <name val="Times New Roman"/>
      <family val="1"/>
    </font>
    <font>
      <sz val="11"/>
      <name val="VNI-Times"/>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0" fontId="16" fillId="0" borderId="0"/>
  </cellStyleXfs>
  <cellXfs count="123">
    <xf numFmtId="0" fontId="0" fillId="0" borderId="0" xfId="0"/>
    <xf numFmtId="3" fontId="5" fillId="0" borderId="0" xfId="2" applyNumberFormat="1" applyFont="1" applyAlignment="1">
      <alignment horizontal="center" vertical="center"/>
    </xf>
    <xf numFmtId="0" fontId="3" fillId="0" borderId="0" xfId="0" applyFont="1" applyAlignment="1">
      <alignment horizontal="center" vertical="center"/>
    </xf>
    <xf numFmtId="0" fontId="5" fillId="0" borderId="0" xfId="2" applyFont="1" applyAlignment="1">
      <alignment horizontal="center" vertical="center"/>
    </xf>
    <xf numFmtId="0" fontId="6" fillId="0" borderId="0" xfId="2" applyFont="1" applyAlignment="1">
      <alignment horizontal="center" vertical="center"/>
    </xf>
    <xf numFmtId="0" fontId="2" fillId="0" borderId="0" xfId="0" applyFont="1" applyAlignment="1">
      <alignment horizontal="center" vertical="center"/>
    </xf>
    <xf numFmtId="0" fontId="2" fillId="0" borderId="1" xfId="2" applyFont="1" applyBorder="1" applyAlignment="1">
      <alignment horizontal="center" vertical="center" wrapText="1"/>
    </xf>
    <xf numFmtId="3" fontId="2" fillId="0" borderId="1" xfId="2" applyNumberFormat="1" applyFont="1" applyBorder="1" applyAlignment="1">
      <alignment horizontal="center" vertical="center" wrapText="1"/>
    </xf>
    <xf numFmtId="0" fontId="2" fillId="0" borderId="1" xfId="2" applyFont="1" applyBorder="1" applyAlignment="1">
      <alignment horizontal="center" vertical="center"/>
    </xf>
    <xf numFmtId="14" fontId="3" fillId="0" borderId="1" xfId="2" applyNumberFormat="1" applyFont="1" applyBorder="1" applyAlignment="1">
      <alignment horizontal="center" vertical="center" wrapText="1"/>
    </xf>
    <xf numFmtId="0" fontId="3" fillId="0" borderId="1" xfId="2" applyFont="1" applyBorder="1" applyAlignment="1">
      <alignment horizontal="center" vertical="center"/>
    </xf>
    <xf numFmtId="3" fontId="3" fillId="0" borderId="0" xfId="0" applyNumberFormat="1" applyFont="1" applyAlignment="1">
      <alignment horizontal="center" vertical="center"/>
    </xf>
    <xf numFmtId="14" fontId="3" fillId="0" borderId="0" xfId="2" applyNumberFormat="1" applyFont="1" applyAlignment="1">
      <alignment horizontal="center" vertical="center" wrapText="1"/>
    </xf>
    <xf numFmtId="0" fontId="3" fillId="0" borderId="0" xfId="2" applyFont="1" applyAlignment="1">
      <alignment horizontal="center" vertical="center"/>
    </xf>
    <xf numFmtId="0" fontId="7" fillId="0" borderId="0" xfId="0" applyFont="1" applyAlignment="1">
      <alignment horizontal="center"/>
    </xf>
    <xf numFmtId="3" fontId="7" fillId="0" borderId="0" xfId="0" applyNumberFormat="1" applyFont="1"/>
    <xf numFmtId="0" fontId="7" fillId="0" borderId="0" xfId="0" applyFont="1"/>
    <xf numFmtId="0" fontId="8" fillId="0" borderId="0" xfId="0" applyFont="1" applyAlignment="1">
      <alignment horizontal="left"/>
    </xf>
    <xf numFmtId="0" fontId="7" fillId="0" borderId="0" xfId="0" applyFont="1" applyAlignment="1">
      <alignment vertical="center"/>
    </xf>
    <xf numFmtId="0" fontId="7" fillId="0" borderId="0" xfId="0" applyFont="1" applyAlignment="1">
      <alignment horizontal="left"/>
    </xf>
    <xf numFmtId="3" fontId="7" fillId="0" borderId="0" xfId="0" applyNumberFormat="1" applyFont="1" applyAlignment="1">
      <alignment horizontal="left"/>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3" fontId="7" fillId="0" borderId="1" xfId="0" applyNumberFormat="1" applyFont="1" applyBorder="1" applyAlignment="1">
      <alignment vertical="center"/>
    </xf>
    <xf numFmtId="0" fontId="7" fillId="0" borderId="1" xfId="0" applyFont="1" applyBorder="1" applyAlignment="1">
      <alignment vertical="center"/>
    </xf>
    <xf numFmtId="0" fontId="7" fillId="0" borderId="1" xfId="0" applyFont="1" applyBorder="1" applyAlignment="1">
      <alignment horizontal="left" vertical="center"/>
    </xf>
    <xf numFmtId="0" fontId="10" fillId="0" borderId="1" xfId="0" applyFont="1" applyBorder="1" applyAlignment="1">
      <alignment vertical="center" wrapText="1"/>
    </xf>
    <xf numFmtId="0" fontId="11" fillId="0" borderId="1" xfId="0" quotePrefix="1" applyFont="1" applyBorder="1"/>
    <xf numFmtId="0" fontId="7" fillId="2" borderId="1" xfId="0" applyFont="1" applyFill="1" applyBorder="1" applyAlignment="1">
      <alignment horizontal="center" vertical="center"/>
    </xf>
    <xf numFmtId="0" fontId="8" fillId="0" borderId="1" xfId="0" applyFont="1" applyBorder="1" applyAlignment="1">
      <alignment horizontal="left" vertical="center"/>
    </xf>
    <xf numFmtId="0" fontId="8" fillId="2" borderId="1" xfId="0" applyFont="1" applyFill="1" applyBorder="1" applyAlignment="1">
      <alignment horizontal="left" vertical="center" wrapText="1"/>
    </xf>
    <xf numFmtId="3" fontId="7" fillId="2" borderId="1" xfId="0" applyNumberFormat="1" applyFont="1" applyFill="1" applyBorder="1" applyAlignment="1">
      <alignment horizontal="center" vertical="center"/>
    </xf>
    <xf numFmtId="3" fontId="7" fillId="0" borderId="0" xfId="0" applyNumberFormat="1" applyFont="1" applyAlignment="1">
      <alignment horizontal="center"/>
    </xf>
    <xf numFmtId="0" fontId="10" fillId="0" borderId="0" xfId="0" applyFont="1" applyAlignment="1">
      <alignment horizontal="center"/>
    </xf>
    <xf numFmtId="3" fontId="10" fillId="0" borderId="0" xfId="0" applyNumberFormat="1" applyFont="1" applyAlignment="1">
      <alignment horizontal="center"/>
    </xf>
    <xf numFmtId="3" fontId="8" fillId="0" borderId="0" xfId="0" applyNumberFormat="1" applyFont="1" applyAlignment="1">
      <alignment horizontal="left"/>
    </xf>
    <xf numFmtId="0" fontId="10" fillId="0" borderId="0" xfId="0" applyFont="1" applyAlignment="1">
      <alignment horizontal="left"/>
    </xf>
    <xf numFmtId="3" fontId="10" fillId="0" borderId="0" xfId="0" applyNumberFormat="1" applyFont="1" applyAlignment="1">
      <alignment horizontal="left"/>
    </xf>
    <xf numFmtId="0" fontId="8" fillId="0" borderId="0" xfId="0" applyFont="1"/>
    <xf numFmtId="1" fontId="7" fillId="0" borderId="0" xfId="0" applyNumberFormat="1" applyFont="1"/>
    <xf numFmtId="14" fontId="7" fillId="0" borderId="0" xfId="0" applyNumberFormat="1" applyFont="1"/>
    <xf numFmtId="0" fontId="7" fillId="0" borderId="0" xfId="0" applyFont="1" applyAlignment="1">
      <alignment vertical="center" wrapText="1"/>
    </xf>
    <xf numFmtId="0" fontId="8" fillId="0" borderId="1" xfId="0" applyFont="1" applyBorder="1" applyAlignment="1">
      <alignment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0" xfId="0" applyFont="1"/>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0" borderId="0" xfId="0" applyFont="1" applyAlignment="1">
      <alignment horizontal="center"/>
    </xf>
    <xf numFmtId="0" fontId="3" fillId="0" borderId="1" xfId="0" applyFont="1" applyBorder="1" applyAlignment="1">
      <alignment horizontal="center" vertical="center"/>
    </xf>
    <xf numFmtId="0" fontId="7" fillId="0" borderId="0" xfId="0" quotePrefix="1" applyFont="1" applyAlignment="1">
      <alignment horizontal="left"/>
    </xf>
    <xf numFmtId="0" fontId="7" fillId="0" borderId="1" xfId="0" applyFont="1" applyBorder="1" applyAlignment="1">
      <alignment horizontal="left" vertical="center" wrapText="1"/>
    </xf>
    <xf numFmtId="3" fontId="3" fillId="0" borderId="1" xfId="0" applyNumberFormat="1" applyFont="1" applyBorder="1" applyAlignment="1">
      <alignment horizontal="right" vertical="center"/>
    </xf>
    <xf numFmtId="14" fontId="3" fillId="0" borderId="1" xfId="0" applyNumberFormat="1"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3" fillId="0" borderId="1" xfId="2" applyFont="1" applyBorder="1" applyAlignment="1">
      <alignment vertical="center" wrapText="1"/>
    </xf>
    <xf numFmtId="3" fontId="2" fillId="0" borderId="1" xfId="2" applyNumberFormat="1" applyFont="1" applyBorder="1" applyAlignment="1">
      <alignment horizontal="right" vertical="center"/>
    </xf>
    <xf numFmtId="3" fontId="2" fillId="0" borderId="1" xfId="2" applyNumberFormat="1" applyFont="1" applyBorder="1" applyAlignment="1">
      <alignment horizontal="right" vertical="center" wrapText="1"/>
    </xf>
    <xf numFmtId="3" fontId="3" fillId="0" borderId="1" xfId="2" applyNumberFormat="1" applyFont="1" applyBorder="1" applyAlignment="1">
      <alignment horizontal="right" vertical="center" wrapText="1"/>
    </xf>
    <xf numFmtId="3" fontId="3" fillId="0" borderId="1" xfId="2" applyNumberFormat="1" applyFont="1" applyBorder="1" applyAlignment="1">
      <alignment horizontal="right" vertical="center"/>
    </xf>
    <xf numFmtId="3" fontId="2" fillId="0" borderId="1" xfId="0" applyNumberFormat="1" applyFont="1" applyBorder="1" applyAlignment="1">
      <alignment horizontal="right" vertical="center"/>
    </xf>
    <xf numFmtId="164" fontId="3" fillId="0" borderId="1" xfId="1" applyNumberFormat="1" applyFont="1" applyBorder="1" applyAlignment="1">
      <alignment horizontal="right"/>
    </xf>
    <xf numFmtId="3" fontId="7" fillId="0" borderId="0" xfId="0" quotePrefix="1" applyNumberFormat="1" applyFont="1"/>
    <xf numFmtId="164" fontId="8" fillId="0" borderId="0" xfId="1" applyNumberFormat="1" applyFont="1" applyAlignment="1">
      <alignment horizontal="center" vertical="center"/>
    </xf>
    <xf numFmtId="164" fontId="7" fillId="0" borderId="0" xfId="1" applyNumberFormat="1" applyFont="1" applyAlignment="1">
      <alignment vertical="center"/>
    </xf>
    <xf numFmtId="164" fontId="7" fillId="0" borderId="0" xfId="1" applyNumberFormat="1" applyFont="1"/>
    <xf numFmtId="164" fontId="7" fillId="0" borderId="0" xfId="1" quotePrefix="1" applyNumberFormat="1" applyFont="1" applyAlignment="1"/>
    <xf numFmtId="164" fontId="7" fillId="0" borderId="0" xfId="1" applyNumberFormat="1" applyFont="1" applyAlignment="1">
      <alignment horizontal="left"/>
    </xf>
    <xf numFmtId="164" fontId="8" fillId="0" borderId="1" xfId="1" applyNumberFormat="1" applyFont="1" applyBorder="1" applyAlignment="1">
      <alignment horizontal="center" vertical="center" wrapText="1"/>
    </xf>
    <xf numFmtId="164" fontId="7" fillId="0" borderId="1" xfId="1" applyNumberFormat="1" applyFont="1" applyBorder="1" applyAlignment="1">
      <alignment vertical="center"/>
    </xf>
    <xf numFmtId="164" fontId="9" fillId="0" borderId="1" xfId="1" applyNumberFormat="1" applyFont="1" applyBorder="1" applyAlignment="1">
      <alignment vertical="center"/>
    </xf>
    <xf numFmtId="164" fontId="8" fillId="0" borderId="1" xfId="1" applyNumberFormat="1" applyFont="1" applyBorder="1" applyAlignment="1">
      <alignment vertical="center"/>
    </xf>
    <xf numFmtId="164" fontId="8" fillId="0" borderId="1" xfId="1" applyNumberFormat="1" applyFont="1" applyBorder="1" applyAlignment="1">
      <alignment horizontal="right" vertical="center"/>
    </xf>
    <xf numFmtId="164" fontId="7" fillId="0" borderId="0" xfId="1" applyNumberFormat="1" applyFont="1" applyAlignment="1">
      <alignment horizontal="center"/>
    </xf>
    <xf numFmtId="164" fontId="10" fillId="0" borderId="0" xfId="1" applyNumberFormat="1" applyFont="1" applyAlignment="1">
      <alignment horizontal="center"/>
    </xf>
    <xf numFmtId="0" fontId="7" fillId="0" borderId="1" xfId="0" quotePrefix="1" applyFont="1" applyBorder="1" applyAlignment="1">
      <alignment vertical="center" wrapText="1"/>
    </xf>
    <xf numFmtId="0" fontId="15" fillId="0" borderId="1" xfId="0" quotePrefix="1" applyFont="1" applyBorder="1"/>
    <xf numFmtId="49" fontId="5" fillId="0" borderId="0" xfId="2" applyNumberFormat="1" applyFont="1" applyAlignment="1">
      <alignment horizontal="center" vertical="center"/>
    </xf>
    <xf numFmtId="49" fontId="2" fillId="0" borderId="1" xfId="2" applyNumberFormat="1" applyFont="1" applyBorder="1" applyAlignment="1">
      <alignment horizontal="center" vertical="center" wrapText="1"/>
    </xf>
    <xf numFmtId="49" fontId="3" fillId="0" borderId="1" xfId="2" applyNumberFormat="1" applyFont="1" applyBorder="1" applyAlignment="1">
      <alignment horizontal="center" vertical="center" wrapText="1"/>
    </xf>
    <xf numFmtId="49" fontId="3" fillId="0" borderId="1" xfId="2" applyNumberFormat="1" applyFont="1" applyBorder="1" applyAlignment="1">
      <alignment horizontal="center" vertical="center"/>
    </xf>
    <xf numFmtId="49" fontId="2" fillId="0" borderId="1" xfId="2" applyNumberFormat="1" applyFont="1" applyBorder="1" applyAlignment="1">
      <alignment horizontal="center" vertical="center"/>
    </xf>
    <xf numFmtId="49" fontId="3" fillId="0" borderId="0" xfId="0" applyNumberFormat="1" applyFont="1" applyAlignment="1">
      <alignment horizontal="center" vertical="center"/>
    </xf>
    <xf numFmtId="0" fontId="8" fillId="0" borderId="1" xfId="0" applyFont="1" applyBorder="1" applyAlignment="1">
      <alignment horizontal="left" vertical="center" wrapText="1"/>
    </xf>
    <xf numFmtId="164" fontId="7" fillId="0" borderId="0" xfId="0" applyNumberFormat="1" applyFont="1" applyAlignment="1">
      <alignment vertical="center"/>
    </xf>
    <xf numFmtId="43" fontId="7" fillId="0" borderId="0" xfId="1" applyFont="1" applyAlignment="1">
      <alignment vertical="center"/>
    </xf>
    <xf numFmtId="43" fontId="7" fillId="0" borderId="0" xfId="1" applyFont="1"/>
    <xf numFmtId="43" fontId="8" fillId="0" borderId="0" xfId="1" applyFont="1"/>
    <xf numFmtId="43" fontId="13" fillId="0" borderId="0" xfId="1" applyFont="1"/>
    <xf numFmtId="43" fontId="12" fillId="0" borderId="0" xfId="1" applyFont="1" applyAlignment="1">
      <alignment vertical="center"/>
    </xf>
    <xf numFmtId="43" fontId="7" fillId="0" borderId="0" xfId="0" applyNumberFormat="1" applyFont="1" applyAlignment="1">
      <alignment vertical="center"/>
    </xf>
    <xf numFmtId="0" fontId="3" fillId="0" borderId="0" xfId="0" applyFont="1" applyAlignment="1">
      <alignment vertical="center" wrapText="1"/>
    </xf>
    <xf numFmtId="164" fontId="3" fillId="0" borderId="0" xfId="3" applyNumberFormat="1" applyFont="1"/>
    <xf numFmtId="0" fontId="3" fillId="0" borderId="0" xfId="0" applyFont="1" applyAlignment="1">
      <alignment horizontal="right" vertical="center"/>
    </xf>
    <xf numFmtId="0" fontId="2" fillId="0" borderId="0" xfId="2" applyFont="1" applyAlignment="1">
      <alignment horizontal="center" vertical="center"/>
    </xf>
    <xf numFmtId="0" fontId="2" fillId="0" borderId="0" xfId="0" applyFont="1" applyAlignment="1">
      <alignment horizontal="center" vertical="center"/>
    </xf>
    <xf numFmtId="0" fontId="5" fillId="0" borderId="0" xfId="2" applyFont="1" applyAlignment="1">
      <alignment horizontal="center" vertical="center"/>
    </xf>
    <xf numFmtId="0" fontId="6" fillId="0" borderId="0" xfId="2" applyFont="1" applyAlignment="1">
      <alignment horizontal="center" vertical="center"/>
    </xf>
    <xf numFmtId="0" fontId="6" fillId="0" borderId="4" xfId="2" applyFont="1" applyBorder="1" applyAlignment="1">
      <alignment horizontal="center" vertical="center"/>
    </xf>
    <xf numFmtId="0" fontId="2" fillId="0" borderId="5" xfId="2" applyFont="1" applyBorder="1" applyAlignment="1">
      <alignment horizontal="center" vertical="center" wrapText="1"/>
    </xf>
    <xf numFmtId="0" fontId="2" fillId="0" borderId="6" xfId="2" applyFont="1" applyBorder="1" applyAlignment="1">
      <alignment horizontal="center" vertical="center" wrapText="1"/>
    </xf>
    <xf numFmtId="0" fontId="2" fillId="0" borderId="2" xfId="2" applyFont="1" applyBorder="1" applyAlignment="1">
      <alignment horizontal="center" vertical="center"/>
    </xf>
    <xf numFmtId="0" fontId="2" fillId="0" borderId="3" xfId="2" applyFont="1" applyBorder="1" applyAlignment="1">
      <alignment horizontal="center" vertical="center"/>
    </xf>
    <xf numFmtId="3" fontId="2" fillId="0" borderId="2" xfId="2" applyNumberFormat="1" applyFont="1" applyBorder="1" applyAlignment="1">
      <alignment horizontal="center" vertical="center" wrapText="1"/>
    </xf>
    <xf numFmtId="3" fontId="2" fillId="0" borderId="3" xfId="2" applyNumberFormat="1" applyFont="1" applyBorder="1" applyAlignment="1">
      <alignment horizontal="center" vertical="center" wrapText="1"/>
    </xf>
    <xf numFmtId="49" fontId="2" fillId="0" borderId="5" xfId="2" applyNumberFormat="1" applyFont="1" applyBorder="1" applyAlignment="1">
      <alignment horizontal="center" vertical="center" wrapText="1"/>
    </xf>
    <xf numFmtId="49" fontId="2" fillId="0" borderId="6" xfId="2" applyNumberFormat="1" applyFont="1" applyBorder="1" applyAlignment="1">
      <alignment horizontal="center" vertical="center" wrapText="1"/>
    </xf>
    <xf numFmtId="0" fontId="7" fillId="0" borderId="0" xfId="0" applyFont="1" applyAlignment="1">
      <alignment horizontal="left"/>
    </xf>
    <xf numFmtId="0" fontId="8" fillId="0" borderId="0" xfId="0" applyFont="1" applyAlignment="1">
      <alignment horizontal="center"/>
    </xf>
    <xf numFmtId="0" fontId="8" fillId="0" borderId="0" xfId="0" applyFont="1" applyAlignment="1">
      <alignment horizontal="left"/>
    </xf>
    <xf numFmtId="0" fontId="7" fillId="0" borderId="0" xfId="0" applyFont="1" applyAlignment="1">
      <alignment horizontal="center"/>
    </xf>
    <xf numFmtId="3" fontId="8" fillId="0" borderId="0" xfId="0" applyNumberFormat="1" applyFont="1" applyAlignment="1">
      <alignment horizontal="center"/>
    </xf>
    <xf numFmtId="0" fontId="10" fillId="0" borderId="0" xfId="0" applyFont="1" applyAlignment="1">
      <alignment horizontal="center"/>
    </xf>
    <xf numFmtId="3" fontId="10" fillId="0" borderId="0" xfId="0" applyNumberFormat="1" applyFont="1" applyAlignment="1">
      <alignment horizont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7" fillId="0" borderId="0" xfId="0" quotePrefix="1" applyFont="1" applyAlignment="1">
      <alignment horizontal="left"/>
    </xf>
    <xf numFmtId="0" fontId="7" fillId="0" borderId="0" xfId="0" quotePrefix="1" applyFont="1" applyAlignment="1">
      <alignment horizontal="left" vertical="center" wrapText="1"/>
    </xf>
  </cellXfs>
  <cellStyles count="4">
    <cellStyle name="Comma" xfId="1" builtinId="3"/>
    <cellStyle name="Normal" xfId="0" builtinId="0"/>
    <cellStyle name="Normal 2" xfId="2"/>
    <cellStyle name="Normal_NhatKy040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561975</xdr:colOff>
      <xdr:row>1</xdr:row>
      <xdr:rowOff>190500</xdr:rowOff>
    </xdr:from>
    <xdr:to>
      <xdr:col>3</xdr:col>
      <xdr:colOff>1609725</xdr:colOff>
      <xdr:row>1</xdr:row>
      <xdr:rowOff>190500</xdr:rowOff>
    </xdr:to>
    <xdr:cxnSp macro="">
      <xdr:nvCxnSpPr>
        <xdr:cNvPr id="2" name="Straight Connector 1">
          <a:extLst>
            <a:ext uri="{FF2B5EF4-FFF2-40B4-BE49-F238E27FC236}">
              <a16:creationId xmlns:a16="http://schemas.microsoft.com/office/drawing/2014/main" id="{00000000-0008-0000-0100-000002000000}"/>
            </a:ext>
          </a:extLst>
        </xdr:cNvPr>
        <xdr:cNvCxnSpPr/>
      </xdr:nvCxnSpPr>
      <xdr:spPr>
        <a:xfrm>
          <a:off x="1714500" y="400050"/>
          <a:ext cx="1609725"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390525</xdr:colOff>
      <xdr:row>2</xdr:row>
      <xdr:rowOff>0</xdr:rowOff>
    </xdr:from>
    <xdr:to>
      <xdr:col>1</xdr:col>
      <xdr:colOff>1704975</xdr:colOff>
      <xdr:row>2</xdr:row>
      <xdr:rowOff>0</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a:off x="704850" y="609600"/>
          <a:ext cx="1314450" cy="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4"/>
  <sheetViews>
    <sheetView tabSelected="1" zoomScaleNormal="100" workbookViewId="0">
      <selection activeCell="D78" sqref="D78"/>
    </sheetView>
  </sheetViews>
  <sheetFormatPr defaultColWidth="9.140625" defaultRowHeight="21.95" customHeight="1"/>
  <cols>
    <col min="1" max="1" width="10.5703125" style="2" customWidth="1"/>
    <col min="2" max="3" width="6.5703125" style="2" customWidth="1"/>
    <col min="4" max="4" width="60.42578125" style="2" customWidth="1"/>
    <col min="5" max="5" width="11.42578125" style="2" customWidth="1"/>
    <col min="6" max="6" width="11.28515625" style="2" bestFit="1" customWidth="1"/>
    <col min="7" max="7" width="7.28515625" style="86" customWidth="1"/>
    <col min="8" max="8" width="9.85546875" style="2" bestFit="1" customWidth="1"/>
    <col min="9" max="9" width="14.7109375" style="2" bestFit="1" customWidth="1"/>
    <col min="10" max="10" width="10" style="2" customWidth="1"/>
    <col min="11" max="16384" width="9.140625" style="2"/>
  </cols>
  <sheetData>
    <row r="1" spans="1:9" ht="16.5">
      <c r="A1" s="100" t="s">
        <v>8</v>
      </c>
      <c r="B1" s="100"/>
      <c r="C1" s="100"/>
      <c r="D1" s="100"/>
      <c r="E1" s="1"/>
      <c r="F1" s="1"/>
      <c r="G1" s="81"/>
    </row>
    <row r="2" spans="1:9" ht="16.5">
      <c r="A2" s="101" t="s">
        <v>9</v>
      </c>
      <c r="B2" s="101"/>
      <c r="C2" s="101"/>
      <c r="D2" s="101"/>
      <c r="E2" s="1"/>
      <c r="F2" s="1"/>
      <c r="G2" s="81"/>
    </row>
    <row r="3" spans="1:9" ht="16.5">
      <c r="A3" s="3"/>
      <c r="B3" s="4"/>
      <c r="C3" s="3"/>
      <c r="D3" s="3"/>
      <c r="E3" s="1"/>
      <c r="F3" s="1"/>
      <c r="G3" s="81"/>
    </row>
    <row r="4" spans="1:9" ht="32.25" customHeight="1">
      <c r="A4" s="102" t="s">
        <v>81</v>
      </c>
      <c r="B4" s="102"/>
      <c r="C4" s="102"/>
      <c r="D4" s="102"/>
      <c r="E4" s="102"/>
      <c r="F4" s="102"/>
      <c r="G4" s="102"/>
    </row>
    <row r="5" spans="1:9" s="5" customFormat="1" ht="21.95" customHeight="1">
      <c r="A5" s="103" t="s">
        <v>10</v>
      </c>
      <c r="B5" s="105" t="s">
        <v>11</v>
      </c>
      <c r="C5" s="106"/>
      <c r="D5" s="103" t="s">
        <v>12</v>
      </c>
      <c r="E5" s="107" t="s">
        <v>13</v>
      </c>
      <c r="F5" s="108"/>
      <c r="G5" s="109" t="s">
        <v>1</v>
      </c>
    </row>
    <row r="6" spans="1:9" s="5" customFormat="1" ht="36" customHeight="1">
      <c r="A6" s="104"/>
      <c r="B6" s="6" t="s">
        <v>14</v>
      </c>
      <c r="C6" s="6" t="s">
        <v>15</v>
      </c>
      <c r="D6" s="104"/>
      <c r="E6" s="7" t="s">
        <v>16</v>
      </c>
      <c r="F6" s="7" t="s">
        <v>17</v>
      </c>
      <c r="G6" s="110"/>
    </row>
    <row r="7" spans="1:9" ht="21.95" customHeight="1">
      <c r="A7" s="6"/>
      <c r="B7" s="8"/>
      <c r="C7" s="8"/>
      <c r="D7" s="6" t="s">
        <v>18</v>
      </c>
      <c r="E7" s="60">
        <v>41406881</v>
      </c>
      <c r="F7" s="61"/>
      <c r="G7" s="82" t="s">
        <v>77</v>
      </c>
    </row>
    <row r="8" spans="1:9" ht="30">
      <c r="A8" s="56"/>
      <c r="B8" s="10"/>
      <c r="C8" s="52" t="s">
        <v>30</v>
      </c>
      <c r="D8" s="57" t="s">
        <v>82</v>
      </c>
      <c r="E8" s="62"/>
      <c r="F8" s="55">
        <v>1340000</v>
      </c>
      <c r="G8" s="83" t="s">
        <v>163</v>
      </c>
      <c r="H8" s="2">
        <f>COUNTIF(G8:G58,31.03)</f>
        <v>15</v>
      </c>
      <c r="I8" s="11"/>
    </row>
    <row r="9" spans="1:9" ht="15">
      <c r="A9" s="56">
        <v>45140</v>
      </c>
      <c r="B9" s="10"/>
      <c r="C9" s="52" t="s">
        <v>31</v>
      </c>
      <c r="D9" s="58" t="s">
        <v>83</v>
      </c>
      <c r="E9" s="62"/>
      <c r="F9" s="55">
        <v>800000</v>
      </c>
      <c r="G9" s="83" t="s">
        <v>90</v>
      </c>
      <c r="I9" s="11"/>
    </row>
    <row r="10" spans="1:9" ht="15">
      <c r="A10" s="56" t="s">
        <v>93</v>
      </c>
      <c r="B10" s="10"/>
      <c r="C10" s="52" t="s">
        <v>85</v>
      </c>
      <c r="D10" s="58" t="s">
        <v>84</v>
      </c>
      <c r="E10" s="62"/>
      <c r="F10" s="55">
        <v>400000</v>
      </c>
      <c r="G10" s="83" t="s">
        <v>164</v>
      </c>
      <c r="I10" s="11"/>
    </row>
    <row r="11" spans="1:9" ht="15">
      <c r="A11" s="56" t="s">
        <v>94</v>
      </c>
      <c r="B11" s="10"/>
      <c r="C11" s="52" t="s">
        <v>86</v>
      </c>
      <c r="D11" s="58" t="s">
        <v>87</v>
      </c>
      <c r="E11" s="62"/>
      <c r="F11" s="55">
        <v>7539000</v>
      </c>
      <c r="G11" s="83" t="s">
        <v>163</v>
      </c>
      <c r="I11" s="11"/>
    </row>
    <row r="12" spans="1:9" ht="15">
      <c r="A12" s="56" t="s">
        <v>95</v>
      </c>
      <c r="B12" s="10"/>
      <c r="C12" s="52" t="s">
        <v>88</v>
      </c>
      <c r="D12" s="58" t="s">
        <v>89</v>
      </c>
      <c r="E12" s="62"/>
      <c r="F12" s="55">
        <v>400000</v>
      </c>
      <c r="G12" s="83" t="s">
        <v>164</v>
      </c>
      <c r="I12" s="11"/>
    </row>
    <row r="13" spans="1:9" ht="45">
      <c r="A13" s="56">
        <v>45080</v>
      </c>
      <c r="B13" s="10"/>
      <c r="C13" s="52" t="s">
        <v>91</v>
      </c>
      <c r="D13" s="57" t="s">
        <v>92</v>
      </c>
      <c r="E13" s="62"/>
      <c r="F13" s="55">
        <v>250000</v>
      </c>
      <c r="G13" s="83" t="s">
        <v>163</v>
      </c>
      <c r="I13" s="11"/>
    </row>
    <row r="14" spans="1:9" ht="15">
      <c r="A14" s="56" t="s">
        <v>96</v>
      </c>
      <c r="B14" s="10"/>
      <c r="C14" s="52" t="s">
        <v>97</v>
      </c>
      <c r="D14" s="57" t="s">
        <v>98</v>
      </c>
      <c r="E14" s="62"/>
      <c r="F14" s="55">
        <v>2079000</v>
      </c>
      <c r="G14" s="83" t="s">
        <v>99</v>
      </c>
      <c r="I14" s="11"/>
    </row>
    <row r="15" spans="1:9" ht="15">
      <c r="A15" s="56" t="s">
        <v>96</v>
      </c>
      <c r="B15" s="10"/>
      <c r="C15" s="52" t="s">
        <v>100</v>
      </c>
      <c r="D15" s="58" t="s">
        <v>101</v>
      </c>
      <c r="E15" s="55"/>
      <c r="F15" s="62">
        <v>1662000</v>
      </c>
      <c r="G15" s="83" t="s">
        <v>99</v>
      </c>
      <c r="I15" s="11"/>
    </row>
    <row r="16" spans="1:9" ht="15">
      <c r="A16" s="56" t="s">
        <v>96</v>
      </c>
      <c r="B16" s="10"/>
      <c r="C16" s="52" t="s">
        <v>102</v>
      </c>
      <c r="D16" s="57" t="s">
        <v>103</v>
      </c>
      <c r="E16" s="62"/>
      <c r="F16" s="55">
        <v>2200000</v>
      </c>
      <c r="G16" s="83" t="s">
        <v>104</v>
      </c>
      <c r="I16" s="11"/>
    </row>
    <row r="17" spans="1:9" ht="15">
      <c r="A17" s="56" t="s">
        <v>105</v>
      </c>
      <c r="B17" s="10"/>
      <c r="C17" s="52" t="s">
        <v>106</v>
      </c>
      <c r="D17" s="57" t="s">
        <v>107</v>
      </c>
      <c r="E17" s="62"/>
      <c r="F17" s="55">
        <v>4724000</v>
      </c>
      <c r="G17" s="83" t="s">
        <v>168</v>
      </c>
      <c r="I17" s="11"/>
    </row>
    <row r="18" spans="1:9" ht="15">
      <c r="A18" s="56" t="s">
        <v>108</v>
      </c>
      <c r="B18" s="10"/>
      <c r="C18" s="52" t="s">
        <v>109</v>
      </c>
      <c r="D18" s="57" t="s">
        <v>110</v>
      </c>
      <c r="E18" s="62"/>
      <c r="F18" s="55">
        <v>1168000</v>
      </c>
      <c r="G18" s="83" t="s">
        <v>104</v>
      </c>
      <c r="I18" s="11"/>
    </row>
    <row r="19" spans="1:9" ht="15">
      <c r="A19" s="56" t="s">
        <v>111</v>
      </c>
      <c r="B19" s="10"/>
      <c r="C19" s="52" t="s">
        <v>112</v>
      </c>
      <c r="D19" s="58" t="s">
        <v>113</v>
      </c>
      <c r="E19" s="55"/>
      <c r="F19" s="62">
        <v>1780000</v>
      </c>
      <c r="G19" s="83" t="s">
        <v>90</v>
      </c>
      <c r="I19" s="11"/>
    </row>
    <row r="20" spans="1:9" ht="15">
      <c r="A20" s="56" t="s">
        <v>114</v>
      </c>
      <c r="B20" s="10"/>
      <c r="C20" s="52" t="s">
        <v>115</v>
      </c>
      <c r="D20" s="58" t="s">
        <v>116</v>
      </c>
      <c r="E20" s="62"/>
      <c r="F20" s="55">
        <v>400000</v>
      </c>
      <c r="G20" s="83" t="s">
        <v>164</v>
      </c>
      <c r="I20" s="11"/>
    </row>
    <row r="21" spans="1:9" ht="15">
      <c r="A21" s="56" t="s">
        <v>114</v>
      </c>
      <c r="B21" s="10"/>
      <c r="C21" s="52" t="s">
        <v>117</v>
      </c>
      <c r="D21" s="58" t="s">
        <v>118</v>
      </c>
      <c r="E21" s="62"/>
      <c r="F21" s="55">
        <v>400000</v>
      </c>
      <c r="G21" s="83" t="s">
        <v>164</v>
      </c>
      <c r="I21" s="11"/>
    </row>
    <row r="22" spans="1:9" ht="15">
      <c r="A22" s="56">
        <v>45203</v>
      </c>
      <c r="B22" s="10"/>
      <c r="C22" s="52" t="s">
        <v>119</v>
      </c>
      <c r="D22" s="58" t="s">
        <v>120</v>
      </c>
      <c r="E22" s="62"/>
      <c r="F22" s="55">
        <v>400000</v>
      </c>
      <c r="G22" s="83" t="s">
        <v>164</v>
      </c>
      <c r="I22" s="11"/>
    </row>
    <row r="23" spans="1:9" ht="15">
      <c r="A23" s="56" t="s">
        <v>121</v>
      </c>
      <c r="B23" s="10"/>
      <c r="C23" s="52" t="s">
        <v>122</v>
      </c>
      <c r="D23" s="58" t="s">
        <v>123</v>
      </c>
      <c r="E23" s="55"/>
      <c r="F23" s="62">
        <v>710000</v>
      </c>
      <c r="G23" s="83" t="s">
        <v>90</v>
      </c>
      <c r="I23" s="11"/>
    </row>
    <row r="24" spans="1:9" ht="15">
      <c r="A24" s="56">
        <v>45021</v>
      </c>
      <c r="B24" s="10"/>
      <c r="C24" s="52" t="s">
        <v>124</v>
      </c>
      <c r="D24" s="58" t="s">
        <v>125</v>
      </c>
      <c r="E24" s="62"/>
      <c r="F24" s="55">
        <v>1000000</v>
      </c>
      <c r="G24" s="83" t="s">
        <v>164</v>
      </c>
      <c r="I24" s="11"/>
    </row>
    <row r="25" spans="1:9" ht="15">
      <c r="A25" s="56" t="s">
        <v>126</v>
      </c>
      <c r="B25" s="10"/>
      <c r="C25" s="52" t="s">
        <v>127</v>
      </c>
      <c r="D25" s="58" t="s">
        <v>128</v>
      </c>
      <c r="E25" s="62"/>
      <c r="F25" s="55">
        <v>1425000</v>
      </c>
      <c r="G25" s="83" t="s">
        <v>90</v>
      </c>
      <c r="I25" s="11"/>
    </row>
    <row r="26" spans="1:9" ht="15">
      <c r="A26" s="56" t="s">
        <v>129</v>
      </c>
      <c r="B26" s="10"/>
      <c r="C26" s="52" t="s">
        <v>130</v>
      </c>
      <c r="D26" s="58" t="s">
        <v>131</v>
      </c>
      <c r="E26" s="62"/>
      <c r="F26" s="55">
        <v>400000</v>
      </c>
      <c r="G26" s="83" t="s">
        <v>164</v>
      </c>
      <c r="I26" s="11"/>
    </row>
    <row r="27" spans="1:9" ht="15">
      <c r="A27" s="56" t="s">
        <v>132</v>
      </c>
      <c r="B27" s="10"/>
      <c r="C27" s="52" t="s">
        <v>133</v>
      </c>
      <c r="D27" s="58" t="s">
        <v>134</v>
      </c>
      <c r="E27" s="62"/>
      <c r="F27" s="55">
        <v>500000</v>
      </c>
      <c r="G27" s="83" t="s">
        <v>164</v>
      </c>
      <c r="I27" s="11"/>
    </row>
    <row r="28" spans="1:9" ht="15">
      <c r="A28" s="56" t="s">
        <v>135</v>
      </c>
      <c r="B28" s="10"/>
      <c r="C28" s="52" t="s">
        <v>136</v>
      </c>
      <c r="D28" s="58" t="s">
        <v>137</v>
      </c>
      <c r="E28" s="62"/>
      <c r="F28" s="55">
        <v>500000</v>
      </c>
      <c r="G28" s="83" t="s">
        <v>163</v>
      </c>
      <c r="I28" s="11"/>
    </row>
    <row r="29" spans="1:9" ht="15">
      <c r="A29" s="56">
        <v>44932</v>
      </c>
      <c r="B29" s="10"/>
      <c r="C29" s="52" t="s">
        <v>138</v>
      </c>
      <c r="D29" s="58" t="s">
        <v>139</v>
      </c>
      <c r="E29" s="62"/>
      <c r="F29" s="55">
        <v>1670000</v>
      </c>
      <c r="G29" s="83" t="s">
        <v>90</v>
      </c>
      <c r="I29" s="11"/>
    </row>
    <row r="30" spans="1:9" ht="15">
      <c r="A30" s="56">
        <v>44932</v>
      </c>
      <c r="B30" s="10"/>
      <c r="C30" s="52" t="s">
        <v>140</v>
      </c>
      <c r="D30" s="57" t="s">
        <v>141</v>
      </c>
      <c r="E30" s="62"/>
      <c r="F30" s="55">
        <v>1700000</v>
      </c>
      <c r="G30" s="83" t="s">
        <v>170</v>
      </c>
      <c r="H30" s="11"/>
      <c r="I30" s="11"/>
    </row>
    <row r="31" spans="1:9" ht="15">
      <c r="A31" s="56">
        <v>44932</v>
      </c>
      <c r="B31" s="10"/>
      <c r="C31" s="52" t="s">
        <v>142</v>
      </c>
      <c r="D31" s="58" t="s">
        <v>143</v>
      </c>
      <c r="E31" s="62"/>
      <c r="F31" s="55">
        <v>1200000</v>
      </c>
      <c r="G31" s="83" t="s">
        <v>170</v>
      </c>
      <c r="I31" s="11"/>
    </row>
    <row r="32" spans="1:9" ht="15">
      <c r="A32" s="56">
        <v>44932</v>
      </c>
      <c r="B32" s="10"/>
      <c r="C32" s="52" t="s">
        <v>144</v>
      </c>
      <c r="D32" s="58" t="s">
        <v>145</v>
      </c>
      <c r="E32" s="62"/>
      <c r="F32" s="55">
        <v>2100000</v>
      </c>
      <c r="G32" s="83" t="s">
        <v>170</v>
      </c>
      <c r="I32" s="11"/>
    </row>
    <row r="33" spans="1:9" ht="15">
      <c r="A33" s="56" t="s">
        <v>147</v>
      </c>
      <c r="B33" s="10"/>
      <c r="C33" s="52" t="s">
        <v>148</v>
      </c>
      <c r="D33" s="58" t="s">
        <v>146</v>
      </c>
      <c r="E33" s="62"/>
      <c r="F33" s="55">
        <v>400000</v>
      </c>
      <c r="G33" s="83" t="s">
        <v>164</v>
      </c>
      <c r="I33" s="11"/>
    </row>
    <row r="34" spans="1:9" ht="15">
      <c r="A34" s="56" t="s">
        <v>147</v>
      </c>
      <c r="B34" s="10"/>
      <c r="C34" s="52" t="s">
        <v>149</v>
      </c>
      <c r="D34" s="58" t="s">
        <v>150</v>
      </c>
      <c r="E34" s="62"/>
      <c r="F34" s="55">
        <v>2837000</v>
      </c>
      <c r="G34" s="83" t="s">
        <v>99</v>
      </c>
      <c r="I34" s="11"/>
    </row>
    <row r="35" spans="1:9" ht="15">
      <c r="A35" s="56" t="s">
        <v>147</v>
      </c>
      <c r="B35" s="10"/>
      <c r="C35" s="52" t="s">
        <v>151</v>
      </c>
      <c r="D35" s="58" t="s">
        <v>152</v>
      </c>
      <c r="E35" s="62"/>
      <c r="F35" s="55">
        <v>1810000</v>
      </c>
      <c r="G35" s="83" t="s">
        <v>99</v>
      </c>
      <c r="I35" s="11"/>
    </row>
    <row r="36" spans="1:9" ht="15">
      <c r="A36" s="56" t="s">
        <v>153</v>
      </c>
      <c r="B36" s="10"/>
      <c r="C36" s="52" t="s">
        <v>154</v>
      </c>
      <c r="D36" s="58" t="s">
        <v>155</v>
      </c>
      <c r="E36" s="62"/>
      <c r="F36" s="55">
        <v>2000000</v>
      </c>
      <c r="G36" s="83" t="s">
        <v>163</v>
      </c>
      <c r="I36" s="11"/>
    </row>
    <row r="37" spans="1:9" ht="15">
      <c r="A37" s="56" t="s">
        <v>180</v>
      </c>
      <c r="B37" s="10"/>
      <c r="C37" s="52" t="s">
        <v>161</v>
      </c>
      <c r="D37" s="58" t="s">
        <v>162</v>
      </c>
      <c r="E37" s="62"/>
      <c r="F37" s="55">
        <v>400000</v>
      </c>
      <c r="G37" s="83" t="s">
        <v>164</v>
      </c>
      <c r="I37" s="11"/>
    </row>
    <row r="38" spans="1:9" ht="15">
      <c r="A38" s="56" t="s">
        <v>179</v>
      </c>
      <c r="B38" s="10" t="s">
        <v>156</v>
      </c>
      <c r="C38" s="52"/>
      <c r="D38" s="58" t="s">
        <v>158</v>
      </c>
      <c r="E38" s="62">
        <v>4113520</v>
      </c>
      <c r="F38" s="55"/>
      <c r="G38" s="83" t="s">
        <v>160</v>
      </c>
      <c r="I38" s="11"/>
    </row>
    <row r="39" spans="1:9" ht="15">
      <c r="A39" s="56">
        <v>45266</v>
      </c>
      <c r="B39" s="10" t="s">
        <v>157</v>
      </c>
      <c r="C39" s="52"/>
      <c r="D39" s="58" t="s">
        <v>159</v>
      </c>
      <c r="E39" s="62">
        <v>10178598</v>
      </c>
      <c r="F39" s="55"/>
      <c r="G39" s="83" t="s">
        <v>160</v>
      </c>
      <c r="I39" s="11"/>
    </row>
    <row r="40" spans="1:9" ht="30">
      <c r="A40" s="56" t="s">
        <v>180</v>
      </c>
      <c r="B40" s="10"/>
      <c r="C40" s="52" t="s">
        <v>171</v>
      </c>
      <c r="D40" s="57" t="s">
        <v>172</v>
      </c>
      <c r="E40" s="62"/>
      <c r="F40" s="55">
        <v>1400000</v>
      </c>
      <c r="G40" s="83" t="s">
        <v>90</v>
      </c>
      <c r="I40" s="11"/>
    </row>
    <row r="41" spans="1:9" ht="30">
      <c r="A41" s="56" t="s">
        <v>180</v>
      </c>
      <c r="B41" s="10"/>
      <c r="C41" s="52" t="s">
        <v>173</v>
      </c>
      <c r="D41" s="57" t="s">
        <v>175</v>
      </c>
      <c r="E41" s="62"/>
      <c r="F41" s="55">
        <v>1200000</v>
      </c>
      <c r="G41" s="83" t="s">
        <v>90</v>
      </c>
      <c r="I41" s="11"/>
    </row>
    <row r="42" spans="1:9" ht="30">
      <c r="A42" s="56" t="s">
        <v>180</v>
      </c>
      <c r="B42" s="10"/>
      <c r="C42" s="52" t="s">
        <v>174</v>
      </c>
      <c r="D42" s="57" t="s">
        <v>176</v>
      </c>
      <c r="E42" s="55"/>
      <c r="F42" s="62">
        <v>2400000</v>
      </c>
      <c r="G42" s="83" t="s">
        <v>90</v>
      </c>
      <c r="I42" s="11"/>
    </row>
    <row r="43" spans="1:9" ht="30">
      <c r="A43" s="56" t="s">
        <v>180</v>
      </c>
      <c r="B43" s="10"/>
      <c r="C43" s="52" t="s">
        <v>178</v>
      </c>
      <c r="D43" s="57" t="s">
        <v>177</v>
      </c>
      <c r="E43" s="55"/>
      <c r="F43" s="62">
        <v>300000</v>
      </c>
      <c r="G43" s="83" t="s">
        <v>90</v>
      </c>
      <c r="I43" s="11"/>
    </row>
    <row r="44" spans="1:9" ht="15">
      <c r="A44" s="56" t="s">
        <v>183</v>
      </c>
      <c r="B44" s="10"/>
      <c r="C44" s="52" t="s">
        <v>184</v>
      </c>
      <c r="D44" s="58" t="s">
        <v>185</v>
      </c>
      <c r="E44" s="62"/>
      <c r="F44" s="55">
        <v>1000000</v>
      </c>
      <c r="G44" s="83" t="s">
        <v>164</v>
      </c>
      <c r="I44" s="11"/>
    </row>
    <row r="45" spans="1:9" ht="15">
      <c r="A45" s="56" t="s">
        <v>186</v>
      </c>
      <c r="B45" s="10"/>
      <c r="C45" s="52" t="s">
        <v>187</v>
      </c>
      <c r="D45" s="58" t="s">
        <v>188</v>
      </c>
      <c r="E45" s="55"/>
      <c r="F45" s="62">
        <v>500000</v>
      </c>
      <c r="G45" s="83" t="s">
        <v>164</v>
      </c>
      <c r="I45" s="11"/>
    </row>
    <row r="46" spans="1:9" ht="15">
      <c r="A46" s="56" t="s">
        <v>189</v>
      </c>
      <c r="B46" s="10"/>
      <c r="C46" s="52" t="s">
        <v>190</v>
      </c>
      <c r="D46" s="58" t="s">
        <v>191</v>
      </c>
      <c r="E46" s="62"/>
      <c r="F46" s="55">
        <v>2000000</v>
      </c>
      <c r="G46" s="83" t="s">
        <v>163</v>
      </c>
      <c r="I46" s="11"/>
    </row>
    <row r="47" spans="1:9" ht="30">
      <c r="A47" s="56">
        <v>44965</v>
      </c>
      <c r="B47" s="10"/>
      <c r="C47" s="52" t="s">
        <v>192</v>
      </c>
      <c r="D47" s="57" t="s">
        <v>193</v>
      </c>
      <c r="E47" s="62"/>
      <c r="F47" s="55">
        <v>1960000</v>
      </c>
      <c r="G47" s="83" t="s">
        <v>163</v>
      </c>
      <c r="I47" s="11"/>
    </row>
    <row r="48" spans="1:9" ht="30">
      <c r="A48" s="56">
        <v>44993</v>
      </c>
      <c r="B48" s="10"/>
      <c r="C48" s="52" t="s">
        <v>194</v>
      </c>
      <c r="D48" s="57" t="s">
        <v>195</v>
      </c>
      <c r="E48" s="62"/>
      <c r="F48" s="55">
        <v>250000</v>
      </c>
      <c r="G48" s="83" t="s">
        <v>163</v>
      </c>
      <c r="I48" s="11"/>
    </row>
    <row r="49" spans="1:9" ht="15">
      <c r="A49" s="56" t="s">
        <v>196</v>
      </c>
      <c r="B49" s="10" t="s">
        <v>199</v>
      </c>
      <c r="C49" s="52"/>
      <c r="D49" s="58" t="s">
        <v>197</v>
      </c>
      <c r="E49" s="62">
        <v>6800000</v>
      </c>
      <c r="F49" s="55"/>
      <c r="G49" s="83" t="s">
        <v>198</v>
      </c>
      <c r="I49" s="11"/>
    </row>
    <row r="50" spans="1:9" ht="30">
      <c r="A50" s="56" t="s">
        <v>196</v>
      </c>
      <c r="B50" s="10"/>
      <c r="C50" s="52" t="s">
        <v>200</v>
      </c>
      <c r="D50" s="57" t="s">
        <v>201</v>
      </c>
      <c r="E50" s="62"/>
      <c r="F50" s="55">
        <v>6900000</v>
      </c>
      <c r="G50" s="83" t="s">
        <v>170</v>
      </c>
      <c r="I50" s="11"/>
    </row>
    <row r="51" spans="1:9" ht="15">
      <c r="A51" s="56" t="s">
        <v>196</v>
      </c>
      <c r="B51" s="10" t="s">
        <v>203</v>
      </c>
      <c r="C51" s="52"/>
      <c r="D51" s="58" t="s">
        <v>204</v>
      </c>
      <c r="E51" s="62">
        <v>4122460</v>
      </c>
      <c r="F51" s="55"/>
      <c r="G51" s="83" t="s">
        <v>160</v>
      </c>
      <c r="I51" s="11"/>
    </row>
    <row r="52" spans="1:9" ht="30">
      <c r="A52" s="56">
        <v>45176</v>
      </c>
      <c r="B52" s="10"/>
      <c r="C52" s="52" t="s">
        <v>205</v>
      </c>
      <c r="D52" s="57" t="s">
        <v>206</v>
      </c>
      <c r="E52" s="62"/>
      <c r="F52" s="55">
        <v>400000</v>
      </c>
      <c r="G52" s="83" t="s">
        <v>163</v>
      </c>
      <c r="I52" s="11"/>
    </row>
    <row r="53" spans="1:9" ht="15">
      <c r="A53" s="56">
        <v>45176</v>
      </c>
      <c r="B53" s="10"/>
      <c r="C53" s="52" t="s">
        <v>207</v>
      </c>
      <c r="D53" s="58" t="s">
        <v>208</v>
      </c>
      <c r="E53" s="63"/>
      <c r="F53" s="55">
        <v>220000</v>
      </c>
      <c r="G53" s="83" t="s">
        <v>104</v>
      </c>
      <c r="I53" s="11"/>
    </row>
    <row r="54" spans="1:9" ht="15">
      <c r="A54" s="56" t="s">
        <v>209</v>
      </c>
      <c r="B54" s="10"/>
      <c r="C54" s="52" t="s">
        <v>210</v>
      </c>
      <c r="D54" s="58" t="s">
        <v>211</v>
      </c>
      <c r="E54" s="63"/>
      <c r="F54" s="55">
        <v>400000</v>
      </c>
      <c r="G54" s="83" t="s">
        <v>164</v>
      </c>
      <c r="I54" s="11"/>
    </row>
    <row r="55" spans="1:9" ht="15">
      <c r="A55" s="56" t="s">
        <v>212</v>
      </c>
      <c r="B55" s="10"/>
      <c r="C55" s="52" t="s">
        <v>216</v>
      </c>
      <c r="D55" s="58" t="s">
        <v>213</v>
      </c>
      <c r="E55" s="63"/>
      <c r="F55" s="96">
        <v>3216000</v>
      </c>
      <c r="G55" s="83" t="s">
        <v>99</v>
      </c>
      <c r="I55" s="11"/>
    </row>
    <row r="56" spans="1:9" ht="15" customHeight="1">
      <c r="A56" s="56" t="s">
        <v>212</v>
      </c>
      <c r="B56" s="10"/>
      <c r="C56" s="52" t="s">
        <v>215</v>
      </c>
      <c r="D56" s="57" t="s">
        <v>214</v>
      </c>
      <c r="E56" s="62"/>
      <c r="F56" s="65">
        <v>2451000</v>
      </c>
      <c r="G56" s="83" t="s">
        <v>99</v>
      </c>
      <c r="I56" s="11"/>
    </row>
    <row r="57" spans="1:9" ht="15" customHeight="1">
      <c r="A57" s="56">
        <v>45087</v>
      </c>
      <c r="B57" s="10"/>
      <c r="C57" s="52" t="s">
        <v>217</v>
      </c>
      <c r="D57" s="58" t="s">
        <v>218</v>
      </c>
      <c r="E57" s="55"/>
      <c r="F57" s="62">
        <v>400000</v>
      </c>
      <c r="G57" s="83" t="s">
        <v>164</v>
      </c>
      <c r="I57" s="11"/>
    </row>
    <row r="58" spans="1:9" ht="15" customHeight="1">
      <c r="A58" s="56">
        <v>44995</v>
      </c>
      <c r="B58" s="10"/>
      <c r="C58" s="52" t="s">
        <v>219</v>
      </c>
      <c r="D58" s="58" t="s">
        <v>220</v>
      </c>
      <c r="E58" s="55"/>
      <c r="F58" s="62">
        <v>400000</v>
      </c>
      <c r="G58" s="83" t="s">
        <v>164</v>
      </c>
      <c r="I58" s="11"/>
    </row>
    <row r="59" spans="1:9" ht="15" customHeight="1">
      <c r="A59" s="56">
        <v>45272</v>
      </c>
      <c r="B59" s="10"/>
      <c r="C59" s="52" t="s">
        <v>221</v>
      </c>
      <c r="D59" s="58" t="s">
        <v>225</v>
      </c>
      <c r="E59" s="63"/>
      <c r="F59" s="96">
        <v>400000</v>
      </c>
      <c r="G59" s="83" t="s">
        <v>164</v>
      </c>
    </row>
    <row r="60" spans="1:9" ht="15" customHeight="1">
      <c r="A60" s="56" t="s">
        <v>226</v>
      </c>
      <c r="B60" s="10"/>
      <c r="C60" s="52" t="s">
        <v>222</v>
      </c>
      <c r="D60" s="58" t="s">
        <v>223</v>
      </c>
      <c r="E60" s="63"/>
      <c r="F60" s="96">
        <v>3216000</v>
      </c>
      <c r="G60" s="83" t="s">
        <v>99</v>
      </c>
    </row>
    <row r="61" spans="1:9" ht="15" customHeight="1">
      <c r="A61" s="56" t="s">
        <v>226</v>
      </c>
      <c r="B61" s="10"/>
      <c r="C61" s="52" t="s">
        <v>227</v>
      </c>
      <c r="D61" s="57" t="s">
        <v>224</v>
      </c>
      <c r="E61" s="62"/>
      <c r="F61" s="65">
        <v>2451000</v>
      </c>
      <c r="G61" s="83" t="s">
        <v>99</v>
      </c>
    </row>
    <row r="62" spans="1:9" ht="15" customHeight="1">
      <c r="A62" s="56" t="s">
        <v>226</v>
      </c>
      <c r="B62" s="10"/>
      <c r="C62" s="52" t="s">
        <v>229</v>
      </c>
      <c r="D62" s="57" t="s">
        <v>228</v>
      </c>
      <c r="E62" s="62"/>
      <c r="F62" s="65">
        <v>400000</v>
      </c>
      <c r="G62" s="83" t="s">
        <v>164</v>
      </c>
    </row>
    <row r="63" spans="1:9" ht="15" customHeight="1">
      <c r="A63" s="56">
        <v>45242</v>
      </c>
      <c r="B63" s="10"/>
      <c r="C63" s="52" t="s">
        <v>231</v>
      </c>
      <c r="D63" s="57" t="s">
        <v>230</v>
      </c>
      <c r="E63" s="62"/>
      <c r="F63" s="65">
        <v>400000</v>
      </c>
      <c r="G63" s="83" t="s">
        <v>164</v>
      </c>
    </row>
    <row r="64" spans="1:9" ht="15" customHeight="1">
      <c r="A64" s="56" t="s">
        <v>232</v>
      </c>
      <c r="B64" s="10" t="s">
        <v>233</v>
      </c>
      <c r="C64" s="52"/>
      <c r="D64" s="57" t="s">
        <v>237</v>
      </c>
      <c r="E64" s="62">
        <v>28523819</v>
      </c>
      <c r="F64" s="65"/>
      <c r="G64" s="83" t="s">
        <v>198</v>
      </c>
    </row>
    <row r="65" spans="1:9" ht="15" customHeight="1">
      <c r="A65" s="56" t="s">
        <v>234</v>
      </c>
      <c r="B65" s="10" t="s">
        <v>235</v>
      </c>
      <c r="C65" s="52"/>
      <c r="D65" s="57" t="s">
        <v>236</v>
      </c>
      <c r="E65" s="62">
        <v>9382000</v>
      </c>
      <c r="F65" s="65"/>
      <c r="G65" s="83" t="s">
        <v>160</v>
      </c>
    </row>
    <row r="66" spans="1:9" ht="15">
      <c r="A66" s="56" t="s">
        <v>226</v>
      </c>
      <c r="B66" s="10" t="s">
        <v>238</v>
      </c>
      <c r="C66" s="52"/>
      <c r="D66" s="58" t="s">
        <v>239</v>
      </c>
      <c r="E66" s="55">
        <v>16257978</v>
      </c>
      <c r="F66" s="62"/>
      <c r="G66" s="83" t="s">
        <v>198</v>
      </c>
    </row>
    <row r="67" spans="1:9" ht="15">
      <c r="A67" s="56">
        <v>44936</v>
      </c>
      <c r="B67" s="10" t="s">
        <v>240</v>
      </c>
      <c r="C67" s="52"/>
      <c r="D67" s="57" t="s">
        <v>241</v>
      </c>
      <c r="E67" s="96">
        <v>6053662</v>
      </c>
      <c r="F67" s="65"/>
      <c r="G67" s="83" t="s">
        <v>160</v>
      </c>
    </row>
    <row r="68" spans="1:9" ht="15" customHeight="1">
      <c r="A68" s="56" t="s">
        <v>242</v>
      </c>
      <c r="B68" s="10"/>
      <c r="C68" s="52" t="s">
        <v>243</v>
      </c>
      <c r="D68" s="57" t="s">
        <v>244</v>
      </c>
      <c r="E68" s="62"/>
      <c r="F68" s="65">
        <v>7739000</v>
      </c>
      <c r="G68" s="83" t="s">
        <v>163</v>
      </c>
    </row>
    <row r="69" spans="1:9" ht="15" customHeight="1">
      <c r="A69" s="9" t="s">
        <v>245</v>
      </c>
      <c r="B69" s="10"/>
      <c r="C69" s="52" t="s">
        <v>246</v>
      </c>
      <c r="D69" s="59" t="s">
        <v>247</v>
      </c>
      <c r="E69" s="62"/>
      <c r="F69" s="62">
        <v>5300000</v>
      </c>
      <c r="G69" s="83" t="s">
        <v>163</v>
      </c>
    </row>
    <row r="70" spans="1:9" ht="15" customHeight="1">
      <c r="A70" s="56"/>
      <c r="B70" s="10"/>
      <c r="C70" s="52"/>
      <c r="D70" s="57"/>
      <c r="E70" s="62"/>
      <c r="F70" s="65"/>
      <c r="G70" s="83"/>
    </row>
    <row r="71" spans="1:9" ht="15">
      <c r="A71" s="56"/>
      <c r="B71" s="10"/>
      <c r="C71" s="52"/>
      <c r="D71" s="57"/>
      <c r="E71" s="62"/>
      <c r="F71" s="65"/>
      <c r="G71" s="83"/>
    </row>
    <row r="72" spans="1:9" ht="15" customHeight="1">
      <c r="A72" s="9"/>
      <c r="B72" s="10"/>
      <c r="C72" s="52"/>
      <c r="D72" s="59"/>
      <c r="E72" s="62"/>
      <c r="F72" s="62"/>
      <c r="G72" s="83"/>
    </row>
    <row r="73" spans="1:9" ht="15" customHeight="1">
      <c r="A73" s="56"/>
      <c r="B73" s="10"/>
      <c r="C73" s="52"/>
      <c r="D73" s="58"/>
      <c r="E73" s="55"/>
      <c r="F73" s="62"/>
      <c r="G73" s="83"/>
    </row>
    <row r="74" spans="1:9" ht="15" customHeight="1">
      <c r="A74" s="9"/>
      <c r="B74" s="10"/>
      <c r="C74" s="52"/>
      <c r="D74" s="59"/>
      <c r="E74" s="62"/>
      <c r="F74" s="62"/>
      <c r="G74" s="83"/>
    </row>
    <row r="75" spans="1:9" ht="15" customHeight="1">
      <c r="A75" s="56"/>
      <c r="B75" s="10"/>
      <c r="C75" s="52"/>
      <c r="D75" s="57"/>
      <c r="E75" s="62"/>
      <c r="F75" s="65"/>
      <c r="G75" s="83"/>
    </row>
    <row r="76" spans="1:9" ht="15" customHeight="1">
      <c r="A76" s="56"/>
      <c r="B76" s="10"/>
      <c r="C76" s="52"/>
      <c r="D76" s="58"/>
      <c r="E76" s="55"/>
      <c r="F76" s="62"/>
      <c r="G76" s="83"/>
    </row>
    <row r="77" spans="1:9" ht="15">
      <c r="A77" s="9"/>
      <c r="B77" s="10"/>
      <c r="C77" s="52"/>
      <c r="D77" s="58"/>
      <c r="E77" s="62"/>
      <c r="F77" s="62"/>
      <c r="G77" s="83"/>
      <c r="I77" s="95"/>
    </row>
    <row r="78" spans="1:9" ht="15">
      <c r="A78" s="56"/>
      <c r="B78" s="10"/>
      <c r="C78" s="52"/>
      <c r="D78" s="58"/>
      <c r="E78" s="55"/>
      <c r="F78" s="62"/>
      <c r="G78" s="83"/>
    </row>
    <row r="79" spans="1:9" ht="15">
      <c r="A79" s="56"/>
      <c r="B79" s="10"/>
      <c r="C79" s="52"/>
      <c r="D79" s="58"/>
      <c r="E79" s="55"/>
      <c r="F79" s="62"/>
      <c r="G79" s="83"/>
    </row>
    <row r="80" spans="1:9" ht="15">
      <c r="A80" s="56"/>
      <c r="B80" s="10"/>
      <c r="C80" s="52"/>
      <c r="D80" s="58"/>
      <c r="E80" s="55"/>
      <c r="F80" s="62"/>
      <c r="G80" s="83"/>
    </row>
    <row r="81" spans="1:9" ht="15">
      <c r="A81" s="9"/>
      <c r="B81" s="10"/>
      <c r="C81" s="52"/>
      <c r="D81" s="58"/>
      <c r="E81" s="62"/>
      <c r="F81" s="62"/>
      <c r="G81" s="83"/>
    </row>
    <row r="82" spans="1:9" ht="15">
      <c r="A82" s="9"/>
      <c r="B82" s="10"/>
      <c r="C82" s="52"/>
      <c r="D82" s="58"/>
      <c r="E82" s="62"/>
      <c r="F82" s="62"/>
      <c r="G82" s="83"/>
    </row>
    <row r="83" spans="1:9" ht="15">
      <c r="A83" s="9"/>
      <c r="B83" s="10"/>
      <c r="C83" s="52"/>
      <c r="D83" s="58"/>
      <c r="E83" s="62"/>
      <c r="F83" s="62"/>
      <c r="G83" s="83"/>
    </row>
    <row r="84" spans="1:9" ht="15">
      <c r="A84" s="9"/>
      <c r="B84" s="10"/>
      <c r="C84" s="52"/>
      <c r="D84" s="58"/>
      <c r="E84" s="62"/>
      <c r="F84" s="62"/>
      <c r="G84" s="83"/>
    </row>
    <row r="85" spans="1:9" ht="21.95" customHeight="1">
      <c r="A85" s="9"/>
      <c r="B85" s="8"/>
      <c r="C85" s="10"/>
      <c r="D85" s="8" t="s">
        <v>19</v>
      </c>
      <c r="E85" s="60">
        <f>SUM(E7:E84)</f>
        <v>126838918</v>
      </c>
      <c r="F85" s="60">
        <f>SUM(F8:F84)</f>
        <v>89497000</v>
      </c>
      <c r="G85" s="85"/>
    </row>
    <row r="86" spans="1:9" ht="21.95" customHeight="1">
      <c r="A86" s="9"/>
      <c r="B86" s="10"/>
      <c r="C86" s="10"/>
      <c r="D86" s="8" t="s">
        <v>182</v>
      </c>
      <c r="E86" s="63"/>
      <c r="F86" s="64">
        <f>E85-F85</f>
        <v>37341918</v>
      </c>
      <c r="G86" s="84"/>
      <c r="I86" s="11"/>
    </row>
    <row r="87" spans="1:9" ht="15">
      <c r="A87" s="12"/>
      <c r="D87" s="97" t="s">
        <v>181</v>
      </c>
      <c r="E87" s="97"/>
      <c r="F87" s="97"/>
      <c r="G87" s="97"/>
    </row>
    <row r="88" spans="1:9" ht="15">
      <c r="D88" s="13"/>
      <c r="E88" s="98" t="s">
        <v>20</v>
      </c>
      <c r="F88" s="98"/>
      <c r="G88" s="98"/>
    </row>
    <row r="89" spans="1:9" ht="15">
      <c r="A89" s="98" t="s">
        <v>21</v>
      </c>
      <c r="B89" s="98"/>
      <c r="C89" s="98"/>
      <c r="D89" s="13"/>
      <c r="E89" s="98" t="s">
        <v>32</v>
      </c>
      <c r="F89" s="98"/>
      <c r="G89" s="98"/>
    </row>
    <row r="94" spans="1:9" ht="21.95" customHeight="1">
      <c r="A94" s="99" t="s">
        <v>34</v>
      </c>
      <c r="B94" s="99"/>
      <c r="C94" s="99"/>
      <c r="E94" s="99" t="s">
        <v>7</v>
      </c>
      <c r="F94" s="99"/>
      <c r="G94" s="99"/>
    </row>
  </sheetData>
  <autoFilter ref="A1:G58">
    <filterColumn colId="0" showButton="0"/>
    <filterColumn colId="1" showButton="0"/>
    <filterColumn colId="2" showButton="0"/>
  </autoFilter>
  <sortState ref="A8:G81">
    <sortCondition ref="A8:A81"/>
  </sortState>
  <mergeCells count="14">
    <mergeCell ref="A1:D1"/>
    <mergeCell ref="A2:D2"/>
    <mergeCell ref="A4:G4"/>
    <mergeCell ref="A5:A6"/>
    <mergeCell ref="B5:C5"/>
    <mergeCell ref="D5:D6"/>
    <mergeCell ref="E5:F5"/>
    <mergeCell ref="G5:G6"/>
    <mergeCell ref="D87:G87"/>
    <mergeCell ref="E88:G88"/>
    <mergeCell ref="A89:C89"/>
    <mergeCell ref="E89:G89"/>
    <mergeCell ref="A94:C94"/>
    <mergeCell ref="E94:G94"/>
  </mergeCells>
  <phoneticPr fontId="14" type="noConversion"/>
  <printOptions horizontalCentered="1" verticalCentered="1"/>
  <pageMargins left="0" right="0" top="0.25" bottom="0.2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7"/>
  <sheetViews>
    <sheetView topLeftCell="A37" workbookViewId="0">
      <selection activeCell="E16" sqref="E16"/>
    </sheetView>
  </sheetViews>
  <sheetFormatPr defaultRowHeight="15.75"/>
  <cols>
    <col min="1" max="1" width="8.42578125" style="14" customWidth="1"/>
    <col min="2" max="2" width="47.5703125" style="16" bestFit="1" customWidth="1"/>
    <col min="3" max="3" width="9.85546875" style="14" customWidth="1"/>
    <col min="4" max="4" width="25.140625" style="15" bestFit="1" customWidth="1"/>
    <col min="5" max="5" width="15.5703125" style="69" customWidth="1"/>
    <col min="6" max="6" width="14.7109375" style="16" customWidth="1"/>
    <col min="7" max="7" width="15.7109375" style="90" bestFit="1" customWidth="1"/>
    <col min="8" max="8" width="11.140625" style="16" bestFit="1" customWidth="1"/>
    <col min="9" max="256" width="9.140625" style="16"/>
    <col min="257" max="257" width="4.7109375" style="16" customWidth="1"/>
    <col min="258" max="258" width="46.28515625" style="16" customWidth="1"/>
    <col min="259" max="259" width="8.42578125" style="16" customWidth="1"/>
    <col min="260" max="260" width="12.140625" style="16" bestFit="1" customWidth="1"/>
    <col min="261" max="261" width="15.140625" style="16" customWidth="1"/>
    <col min="262" max="262" width="14.7109375" style="16" customWidth="1"/>
    <col min="263" max="512" width="9.140625" style="16"/>
    <col min="513" max="513" width="4.7109375" style="16" customWidth="1"/>
    <col min="514" max="514" width="46.28515625" style="16" customWidth="1"/>
    <col min="515" max="515" width="8.42578125" style="16" customWidth="1"/>
    <col min="516" max="516" width="12.140625" style="16" bestFit="1" customWidth="1"/>
    <col min="517" max="517" width="15.140625" style="16" customWidth="1"/>
    <col min="518" max="518" width="14.7109375" style="16" customWidth="1"/>
    <col min="519" max="768" width="9.140625" style="16"/>
    <col min="769" max="769" width="4.7109375" style="16" customWidth="1"/>
    <col min="770" max="770" width="46.28515625" style="16" customWidth="1"/>
    <col min="771" max="771" width="8.42578125" style="16" customWidth="1"/>
    <col min="772" max="772" width="12.140625" style="16" bestFit="1" customWidth="1"/>
    <col min="773" max="773" width="15.140625" style="16" customWidth="1"/>
    <col min="774" max="774" width="14.7109375" style="16" customWidth="1"/>
    <col min="775" max="1024" width="9.140625" style="16"/>
    <col min="1025" max="1025" width="4.7109375" style="16" customWidth="1"/>
    <col min="1026" max="1026" width="46.28515625" style="16" customWidth="1"/>
    <col min="1027" max="1027" width="8.42578125" style="16" customWidth="1"/>
    <col min="1028" max="1028" width="12.140625" style="16" bestFit="1" customWidth="1"/>
    <col min="1029" max="1029" width="15.140625" style="16" customWidth="1"/>
    <col min="1030" max="1030" width="14.7109375" style="16" customWidth="1"/>
    <col min="1031" max="1280" width="9.140625" style="16"/>
    <col min="1281" max="1281" width="4.7109375" style="16" customWidth="1"/>
    <col min="1282" max="1282" width="46.28515625" style="16" customWidth="1"/>
    <col min="1283" max="1283" width="8.42578125" style="16" customWidth="1"/>
    <col min="1284" max="1284" width="12.140625" style="16" bestFit="1" customWidth="1"/>
    <col min="1285" max="1285" width="15.140625" style="16" customWidth="1"/>
    <col min="1286" max="1286" width="14.7109375" style="16" customWidth="1"/>
    <col min="1287" max="1536" width="9.140625" style="16"/>
    <col min="1537" max="1537" width="4.7109375" style="16" customWidth="1"/>
    <col min="1538" max="1538" width="46.28515625" style="16" customWidth="1"/>
    <col min="1539" max="1539" width="8.42578125" style="16" customWidth="1"/>
    <col min="1540" max="1540" width="12.140625" style="16" bestFit="1" customWidth="1"/>
    <col min="1541" max="1541" width="15.140625" style="16" customWidth="1"/>
    <col min="1542" max="1542" width="14.7109375" style="16" customWidth="1"/>
    <col min="1543" max="1792" width="9.140625" style="16"/>
    <col min="1793" max="1793" width="4.7109375" style="16" customWidth="1"/>
    <col min="1794" max="1794" width="46.28515625" style="16" customWidth="1"/>
    <col min="1795" max="1795" width="8.42578125" style="16" customWidth="1"/>
    <col min="1796" max="1796" width="12.140625" style="16" bestFit="1" customWidth="1"/>
    <col min="1797" max="1797" width="15.140625" style="16" customWidth="1"/>
    <col min="1798" max="1798" width="14.7109375" style="16" customWidth="1"/>
    <col min="1799" max="2048" width="9.140625" style="16"/>
    <col min="2049" max="2049" width="4.7109375" style="16" customWidth="1"/>
    <col min="2050" max="2050" width="46.28515625" style="16" customWidth="1"/>
    <col min="2051" max="2051" width="8.42578125" style="16" customWidth="1"/>
    <col min="2052" max="2052" width="12.140625" style="16" bestFit="1" customWidth="1"/>
    <col min="2053" max="2053" width="15.140625" style="16" customWidth="1"/>
    <col min="2054" max="2054" width="14.7109375" style="16" customWidth="1"/>
    <col min="2055" max="2304" width="9.140625" style="16"/>
    <col min="2305" max="2305" width="4.7109375" style="16" customWidth="1"/>
    <col min="2306" max="2306" width="46.28515625" style="16" customWidth="1"/>
    <col min="2307" max="2307" width="8.42578125" style="16" customWidth="1"/>
    <col min="2308" max="2308" width="12.140625" style="16" bestFit="1" customWidth="1"/>
    <col min="2309" max="2309" width="15.140625" style="16" customWidth="1"/>
    <col min="2310" max="2310" width="14.7109375" style="16" customWidth="1"/>
    <col min="2311" max="2560" width="9.140625" style="16"/>
    <col min="2561" max="2561" width="4.7109375" style="16" customWidth="1"/>
    <col min="2562" max="2562" width="46.28515625" style="16" customWidth="1"/>
    <col min="2563" max="2563" width="8.42578125" style="16" customWidth="1"/>
    <col min="2564" max="2564" width="12.140625" style="16" bestFit="1" customWidth="1"/>
    <col min="2565" max="2565" width="15.140625" style="16" customWidth="1"/>
    <col min="2566" max="2566" width="14.7109375" style="16" customWidth="1"/>
    <col min="2567" max="2816" width="9.140625" style="16"/>
    <col min="2817" max="2817" width="4.7109375" style="16" customWidth="1"/>
    <col min="2818" max="2818" width="46.28515625" style="16" customWidth="1"/>
    <col min="2819" max="2819" width="8.42578125" style="16" customWidth="1"/>
    <col min="2820" max="2820" width="12.140625" style="16" bestFit="1" customWidth="1"/>
    <col min="2821" max="2821" width="15.140625" style="16" customWidth="1"/>
    <col min="2822" max="2822" width="14.7109375" style="16" customWidth="1"/>
    <col min="2823" max="3072" width="9.140625" style="16"/>
    <col min="3073" max="3073" width="4.7109375" style="16" customWidth="1"/>
    <col min="3074" max="3074" width="46.28515625" style="16" customWidth="1"/>
    <col min="3075" max="3075" width="8.42578125" style="16" customWidth="1"/>
    <col min="3076" max="3076" width="12.140625" style="16" bestFit="1" customWidth="1"/>
    <col min="3077" max="3077" width="15.140625" style="16" customWidth="1"/>
    <col min="3078" max="3078" width="14.7109375" style="16" customWidth="1"/>
    <col min="3079" max="3328" width="9.140625" style="16"/>
    <col min="3329" max="3329" width="4.7109375" style="16" customWidth="1"/>
    <col min="3330" max="3330" width="46.28515625" style="16" customWidth="1"/>
    <col min="3331" max="3331" width="8.42578125" style="16" customWidth="1"/>
    <col min="3332" max="3332" width="12.140625" style="16" bestFit="1" customWidth="1"/>
    <col min="3333" max="3333" width="15.140625" style="16" customWidth="1"/>
    <col min="3334" max="3334" width="14.7109375" style="16" customWidth="1"/>
    <col min="3335" max="3584" width="9.140625" style="16"/>
    <col min="3585" max="3585" width="4.7109375" style="16" customWidth="1"/>
    <col min="3586" max="3586" width="46.28515625" style="16" customWidth="1"/>
    <col min="3587" max="3587" width="8.42578125" style="16" customWidth="1"/>
    <col min="3588" max="3588" width="12.140625" style="16" bestFit="1" customWidth="1"/>
    <col min="3589" max="3589" width="15.140625" style="16" customWidth="1"/>
    <col min="3590" max="3590" width="14.7109375" style="16" customWidth="1"/>
    <col min="3591" max="3840" width="9.140625" style="16"/>
    <col min="3841" max="3841" width="4.7109375" style="16" customWidth="1"/>
    <col min="3842" max="3842" width="46.28515625" style="16" customWidth="1"/>
    <col min="3843" max="3843" width="8.42578125" style="16" customWidth="1"/>
    <col min="3844" max="3844" width="12.140625" style="16" bestFit="1" customWidth="1"/>
    <col min="3845" max="3845" width="15.140625" style="16" customWidth="1"/>
    <col min="3846" max="3846" width="14.7109375" style="16" customWidth="1"/>
    <col min="3847" max="4096" width="9.140625" style="16"/>
    <col min="4097" max="4097" width="4.7109375" style="16" customWidth="1"/>
    <col min="4098" max="4098" width="46.28515625" style="16" customWidth="1"/>
    <col min="4099" max="4099" width="8.42578125" style="16" customWidth="1"/>
    <col min="4100" max="4100" width="12.140625" style="16" bestFit="1" customWidth="1"/>
    <col min="4101" max="4101" width="15.140625" style="16" customWidth="1"/>
    <col min="4102" max="4102" width="14.7109375" style="16" customWidth="1"/>
    <col min="4103" max="4352" width="9.140625" style="16"/>
    <col min="4353" max="4353" width="4.7109375" style="16" customWidth="1"/>
    <col min="4354" max="4354" width="46.28515625" style="16" customWidth="1"/>
    <col min="4355" max="4355" width="8.42578125" style="16" customWidth="1"/>
    <col min="4356" max="4356" width="12.140625" style="16" bestFit="1" customWidth="1"/>
    <col min="4357" max="4357" width="15.140625" style="16" customWidth="1"/>
    <col min="4358" max="4358" width="14.7109375" style="16" customWidth="1"/>
    <col min="4359" max="4608" width="9.140625" style="16"/>
    <col min="4609" max="4609" width="4.7109375" style="16" customWidth="1"/>
    <col min="4610" max="4610" width="46.28515625" style="16" customWidth="1"/>
    <col min="4611" max="4611" width="8.42578125" style="16" customWidth="1"/>
    <col min="4612" max="4612" width="12.140625" style="16" bestFit="1" customWidth="1"/>
    <col min="4613" max="4613" width="15.140625" style="16" customWidth="1"/>
    <col min="4614" max="4614" width="14.7109375" style="16" customWidth="1"/>
    <col min="4615" max="4864" width="9.140625" style="16"/>
    <col min="4865" max="4865" width="4.7109375" style="16" customWidth="1"/>
    <col min="4866" max="4866" width="46.28515625" style="16" customWidth="1"/>
    <col min="4867" max="4867" width="8.42578125" style="16" customWidth="1"/>
    <col min="4868" max="4868" width="12.140625" style="16" bestFit="1" customWidth="1"/>
    <col min="4869" max="4869" width="15.140625" style="16" customWidth="1"/>
    <col min="4870" max="4870" width="14.7109375" style="16" customWidth="1"/>
    <col min="4871" max="5120" width="9.140625" style="16"/>
    <col min="5121" max="5121" width="4.7109375" style="16" customWidth="1"/>
    <col min="5122" max="5122" width="46.28515625" style="16" customWidth="1"/>
    <col min="5123" max="5123" width="8.42578125" style="16" customWidth="1"/>
    <col min="5124" max="5124" width="12.140625" style="16" bestFit="1" customWidth="1"/>
    <col min="5125" max="5125" width="15.140625" style="16" customWidth="1"/>
    <col min="5126" max="5126" width="14.7109375" style="16" customWidth="1"/>
    <col min="5127" max="5376" width="9.140625" style="16"/>
    <col min="5377" max="5377" width="4.7109375" style="16" customWidth="1"/>
    <col min="5378" max="5378" width="46.28515625" style="16" customWidth="1"/>
    <col min="5379" max="5379" width="8.42578125" style="16" customWidth="1"/>
    <col min="5380" max="5380" width="12.140625" style="16" bestFit="1" customWidth="1"/>
    <col min="5381" max="5381" width="15.140625" style="16" customWidth="1"/>
    <col min="5382" max="5382" width="14.7109375" style="16" customWidth="1"/>
    <col min="5383" max="5632" width="9.140625" style="16"/>
    <col min="5633" max="5633" width="4.7109375" style="16" customWidth="1"/>
    <col min="5634" max="5634" width="46.28515625" style="16" customWidth="1"/>
    <col min="5635" max="5635" width="8.42578125" style="16" customWidth="1"/>
    <col min="5636" max="5636" width="12.140625" style="16" bestFit="1" customWidth="1"/>
    <col min="5637" max="5637" width="15.140625" style="16" customWidth="1"/>
    <col min="5638" max="5638" width="14.7109375" style="16" customWidth="1"/>
    <col min="5639" max="5888" width="9.140625" style="16"/>
    <col min="5889" max="5889" width="4.7109375" style="16" customWidth="1"/>
    <col min="5890" max="5890" width="46.28515625" style="16" customWidth="1"/>
    <col min="5891" max="5891" width="8.42578125" style="16" customWidth="1"/>
    <col min="5892" max="5892" width="12.140625" style="16" bestFit="1" customWidth="1"/>
    <col min="5893" max="5893" width="15.140625" style="16" customWidth="1"/>
    <col min="5894" max="5894" width="14.7109375" style="16" customWidth="1"/>
    <col min="5895" max="6144" width="9.140625" style="16"/>
    <col min="6145" max="6145" width="4.7109375" style="16" customWidth="1"/>
    <col min="6146" max="6146" width="46.28515625" style="16" customWidth="1"/>
    <col min="6147" max="6147" width="8.42578125" style="16" customWidth="1"/>
    <col min="6148" max="6148" width="12.140625" style="16" bestFit="1" customWidth="1"/>
    <col min="6149" max="6149" width="15.140625" style="16" customWidth="1"/>
    <col min="6150" max="6150" width="14.7109375" style="16" customWidth="1"/>
    <col min="6151" max="6400" width="9.140625" style="16"/>
    <col min="6401" max="6401" width="4.7109375" style="16" customWidth="1"/>
    <col min="6402" max="6402" width="46.28515625" style="16" customWidth="1"/>
    <col min="6403" max="6403" width="8.42578125" style="16" customWidth="1"/>
    <col min="6404" max="6404" width="12.140625" style="16" bestFit="1" customWidth="1"/>
    <col min="6405" max="6405" width="15.140625" style="16" customWidth="1"/>
    <col min="6406" max="6406" width="14.7109375" style="16" customWidth="1"/>
    <col min="6407" max="6656" width="9.140625" style="16"/>
    <col min="6657" max="6657" width="4.7109375" style="16" customWidth="1"/>
    <col min="6658" max="6658" width="46.28515625" style="16" customWidth="1"/>
    <col min="6659" max="6659" width="8.42578125" style="16" customWidth="1"/>
    <col min="6660" max="6660" width="12.140625" style="16" bestFit="1" customWidth="1"/>
    <col min="6661" max="6661" width="15.140625" style="16" customWidth="1"/>
    <col min="6662" max="6662" width="14.7109375" style="16" customWidth="1"/>
    <col min="6663" max="6912" width="9.140625" style="16"/>
    <col min="6913" max="6913" width="4.7109375" style="16" customWidth="1"/>
    <col min="6914" max="6914" width="46.28515625" style="16" customWidth="1"/>
    <col min="6915" max="6915" width="8.42578125" style="16" customWidth="1"/>
    <col min="6916" max="6916" width="12.140625" style="16" bestFit="1" customWidth="1"/>
    <col min="6917" max="6917" width="15.140625" style="16" customWidth="1"/>
    <col min="6918" max="6918" width="14.7109375" style="16" customWidth="1"/>
    <col min="6919" max="7168" width="9.140625" style="16"/>
    <col min="7169" max="7169" width="4.7109375" style="16" customWidth="1"/>
    <col min="7170" max="7170" width="46.28515625" style="16" customWidth="1"/>
    <col min="7171" max="7171" width="8.42578125" style="16" customWidth="1"/>
    <col min="7172" max="7172" width="12.140625" style="16" bestFit="1" customWidth="1"/>
    <col min="7173" max="7173" width="15.140625" style="16" customWidth="1"/>
    <col min="7174" max="7174" width="14.7109375" style="16" customWidth="1"/>
    <col min="7175" max="7424" width="9.140625" style="16"/>
    <col min="7425" max="7425" width="4.7109375" style="16" customWidth="1"/>
    <col min="7426" max="7426" width="46.28515625" style="16" customWidth="1"/>
    <col min="7427" max="7427" width="8.42578125" style="16" customWidth="1"/>
    <col min="7428" max="7428" width="12.140625" style="16" bestFit="1" customWidth="1"/>
    <col min="7429" max="7429" width="15.140625" style="16" customWidth="1"/>
    <col min="7430" max="7430" width="14.7109375" style="16" customWidth="1"/>
    <col min="7431" max="7680" width="9.140625" style="16"/>
    <col min="7681" max="7681" width="4.7109375" style="16" customWidth="1"/>
    <col min="7682" max="7682" width="46.28515625" style="16" customWidth="1"/>
    <col min="7683" max="7683" width="8.42578125" style="16" customWidth="1"/>
    <col min="7684" max="7684" width="12.140625" style="16" bestFit="1" customWidth="1"/>
    <col min="7685" max="7685" width="15.140625" style="16" customWidth="1"/>
    <col min="7686" max="7686" width="14.7109375" style="16" customWidth="1"/>
    <col min="7687" max="7936" width="9.140625" style="16"/>
    <col min="7937" max="7937" width="4.7109375" style="16" customWidth="1"/>
    <col min="7938" max="7938" width="46.28515625" style="16" customWidth="1"/>
    <col min="7939" max="7939" width="8.42578125" style="16" customWidth="1"/>
    <col min="7940" max="7940" width="12.140625" style="16" bestFit="1" customWidth="1"/>
    <col min="7941" max="7941" width="15.140625" style="16" customWidth="1"/>
    <col min="7942" max="7942" width="14.7109375" style="16" customWidth="1"/>
    <col min="7943" max="8192" width="9.140625" style="16"/>
    <col min="8193" max="8193" width="4.7109375" style="16" customWidth="1"/>
    <col min="8194" max="8194" width="46.28515625" style="16" customWidth="1"/>
    <col min="8195" max="8195" width="8.42578125" style="16" customWidth="1"/>
    <col min="8196" max="8196" width="12.140625" style="16" bestFit="1" customWidth="1"/>
    <col min="8197" max="8197" width="15.140625" style="16" customWidth="1"/>
    <col min="8198" max="8198" width="14.7109375" style="16" customWidth="1"/>
    <col min="8199" max="8448" width="9.140625" style="16"/>
    <col min="8449" max="8449" width="4.7109375" style="16" customWidth="1"/>
    <col min="8450" max="8450" width="46.28515625" style="16" customWidth="1"/>
    <col min="8451" max="8451" width="8.42578125" style="16" customWidth="1"/>
    <col min="8452" max="8452" width="12.140625" style="16" bestFit="1" customWidth="1"/>
    <col min="8453" max="8453" width="15.140625" style="16" customWidth="1"/>
    <col min="8454" max="8454" width="14.7109375" style="16" customWidth="1"/>
    <col min="8455" max="8704" width="9.140625" style="16"/>
    <col min="8705" max="8705" width="4.7109375" style="16" customWidth="1"/>
    <col min="8706" max="8706" width="46.28515625" style="16" customWidth="1"/>
    <col min="8707" max="8707" width="8.42578125" style="16" customWidth="1"/>
    <col min="8708" max="8708" width="12.140625" style="16" bestFit="1" customWidth="1"/>
    <col min="8709" max="8709" width="15.140625" style="16" customWidth="1"/>
    <col min="8710" max="8710" width="14.7109375" style="16" customWidth="1"/>
    <col min="8711" max="8960" width="9.140625" style="16"/>
    <col min="8961" max="8961" width="4.7109375" style="16" customWidth="1"/>
    <col min="8962" max="8962" width="46.28515625" style="16" customWidth="1"/>
    <col min="8963" max="8963" width="8.42578125" style="16" customWidth="1"/>
    <col min="8964" max="8964" width="12.140625" style="16" bestFit="1" customWidth="1"/>
    <col min="8965" max="8965" width="15.140625" style="16" customWidth="1"/>
    <col min="8966" max="8966" width="14.7109375" style="16" customWidth="1"/>
    <col min="8967" max="9216" width="9.140625" style="16"/>
    <col min="9217" max="9217" width="4.7109375" style="16" customWidth="1"/>
    <col min="9218" max="9218" width="46.28515625" style="16" customWidth="1"/>
    <col min="9219" max="9219" width="8.42578125" style="16" customWidth="1"/>
    <col min="9220" max="9220" width="12.140625" style="16" bestFit="1" customWidth="1"/>
    <col min="9221" max="9221" width="15.140625" style="16" customWidth="1"/>
    <col min="9222" max="9222" width="14.7109375" style="16" customWidth="1"/>
    <col min="9223" max="9472" width="9.140625" style="16"/>
    <col min="9473" max="9473" width="4.7109375" style="16" customWidth="1"/>
    <col min="9474" max="9474" width="46.28515625" style="16" customWidth="1"/>
    <col min="9475" max="9475" width="8.42578125" style="16" customWidth="1"/>
    <col min="9476" max="9476" width="12.140625" style="16" bestFit="1" customWidth="1"/>
    <col min="9477" max="9477" width="15.140625" style="16" customWidth="1"/>
    <col min="9478" max="9478" width="14.7109375" style="16" customWidth="1"/>
    <col min="9479" max="9728" width="9.140625" style="16"/>
    <col min="9729" max="9729" width="4.7109375" style="16" customWidth="1"/>
    <col min="9730" max="9730" width="46.28515625" style="16" customWidth="1"/>
    <col min="9731" max="9731" width="8.42578125" style="16" customWidth="1"/>
    <col min="9732" max="9732" width="12.140625" style="16" bestFit="1" customWidth="1"/>
    <col min="9733" max="9733" width="15.140625" style="16" customWidth="1"/>
    <col min="9734" max="9734" width="14.7109375" style="16" customWidth="1"/>
    <col min="9735" max="9984" width="9.140625" style="16"/>
    <col min="9985" max="9985" width="4.7109375" style="16" customWidth="1"/>
    <col min="9986" max="9986" width="46.28515625" style="16" customWidth="1"/>
    <col min="9987" max="9987" width="8.42578125" style="16" customWidth="1"/>
    <col min="9988" max="9988" width="12.140625" style="16" bestFit="1" customWidth="1"/>
    <col min="9989" max="9989" width="15.140625" style="16" customWidth="1"/>
    <col min="9990" max="9990" width="14.7109375" style="16" customWidth="1"/>
    <col min="9991" max="10240" width="9.140625" style="16"/>
    <col min="10241" max="10241" width="4.7109375" style="16" customWidth="1"/>
    <col min="10242" max="10242" width="46.28515625" style="16" customWidth="1"/>
    <col min="10243" max="10243" width="8.42578125" style="16" customWidth="1"/>
    <col min="10244" max="10244" width="12.140625" style="16" bestFit="1" customWidth="1"/>
    <col min="10245" max="10245" width="15.140625" style="16" customWidth="1"/>
    <col min="10246" max="10246" width="14.7109375" style="16" customWidth="1"/>
    <col min="10247" max="10496" width="9.140625" style="16"/>
    <col min="10497" max="10497" width="4.7109375" style="16" customWidth="1"/>
    <col min="10498" max="10498" width="46.28515625" style="16" customWidth="1"/>
    <col min="10499" max="10499" width="8.42578125" style="16" customWidth="1"/>
    <col min="10500" max="10500" width="12.140625" style="16" bestFit="1" customWidth="1"/>
    <col min="10501" max="10501" width="15.140625" style="16" customWidth="1"/>
    <col min="10502" max="10502" width="14.7109375" style="16" customWidth="1"/>
    <col min="10503" max="10752" width="9.140625" style="16"/>
    <col min="10753" max="10753" width="4.7109375" style="16" customWidth="1"/>
    <col min="10754" max="10754" width="46.28515625" style="16" customWidth="1"/>
    <col min="10755" max="10755" width="8.42578125" style="16" customWidth="1"/>
    <col min="10756" max="10756" width="12.140625" style="16" bestFit="1" customWidth="1"/>
    <col min="10757" max="10757" width="15.140625" style="16" customWidth="1"/>
    <col min="10758" max="10758" width="14.7109375" style="16" customWidth="1"/>
    <col min="10759" max="11008" width="9.140625" style="16"/>
    <col min="11009" max="11009" width="4.7109375" style="16" customWidth="1"/>
    <col min="11010" max="11010" width="46.28515625" style="16" customWidth="1"/>
    <col min="11011" max="11011" width="8.42578125" style="16" customWidth="1"/>
    <col min="11012" max="11012" width="12.140625" style="16" bestFit="1" customWidth="1"/>
    <col min="11013" max="11013" width="15.140625" style="16" customWidth="1"/>
    <col min="11014" max="11014" width="14.7109375" style="16" customWidth="1"/>
    <col min="11015" max="11264" width="9.140625" style="16"/>
    <col min="11265" max="11265" width="4.7109375" style="16" customWidth="1"/>
    <col min="11266" max="11266" width="46.28515625" style="16" customWidth="1"/>
    <col min="11267" max="11267" width="8.42578125" style="16" customWidth="1"/>
    <col min="11268" max="11268" width="12.140625" style="16" bestFit="1" customWidth="1"/>
    <col min="11269" max="11269" width="15.140625" style="16" customWidth="1"/>
    <col min="11270" max="11270" width="14.7109375" style="16" customWidth="1"/>
    <col min="11271" max="11520" width="9.140625" style="16"/>
    <col min="11521" max="11521" width="4.7109375" style="16" customWidth="1"/>
    <col min="11522" max="11522" width="46.28515625" style="16" customWidth="1"/>
    <col min="11523" max="11523" width="8.42578125" style="16" customWidth="1"/>
    <col min="11524" max="11524" width="12.140625" style="16" bestFit="1" customWidth="1"/>
    <col min="11525" max="11525" width="15.140625" style="16" customWidth="1"/>
    <col min="11526" max="11526" width="14.7109375" style="16" customWidth="1"/>
    <col min="11527" max="11776" width="9.140625" style="16"/>
    <col min="11777" max="11777" width="4.7109375" style="16" customWidth="1"/>
    <col min="11778" max="11778" width="46.28515625" style="16" customWidth="1"/>
    <col min="11779" max="11779" width="8.42578125" style="16" customWidth="1"/>
    <col min="11780" max="11780" width="12.140625" style="16" bestFit="1" customWidth="1"/>
    <col min="11781" max="11781" width="15.140625" style="16" customWidth="1"/>
    <col min="11782" max="11782" width="14.7109375" style="16" customWidth="1"/>
    <col min="11783" max="12032" width="9.140625" style="16"/>
    <col min="12033" max="12033" width="4.7109375" style="16" customWidth="1"/>
    <col min="12034" max="12034" width="46.28515625" style="16" customWidth="1"/>
    <col min="12035" max="12035" width="8.42578125" style="16" customWidth="1"/>
    <col min="12036" max="12036" width="12.140625" style="16" bestFit="1" customWidth="1"/>
    <col min="12037" max="12037" width="15.140625" style="16" customWidth="1"/>
    <col min="12038" max="12038" width="14.7109375" style="16" customWidth="1"/>
    <col min="12039" max="12288" width="9.140625" style="16"/>
    <col min="12289" max="12289" width="4.7109375" style="16" customWidth="1"/>
    <col min="12290" max="12290" width="46.28515625" style="16" customWidth="1"/>
    <col min="12291" max="12291" width="8.42578125" style="16" customWidth="1"/>
    <col min="12292" max="12292" width="12.140625" style="16" bestFit="1" customWidth="1"/>
    <col min="12293" max="12293" width="15.140625" style="16" customWidth="1"/>
    <col min="12294" max="12294" width="14.7109375" style="16" customWidth="1"/>
    <col min="12295" max="12544" width="9.140625" style="16"/>
    <col min="12545" max="12545" width="4.7109375" style="16" customWidth="1"/>
    <col min="12546" max="12546" width="46.28515625" style="16" customWidth="1"/>
    <col min="12547" max="12547" width="8.42578125" style="16" customWidth="1"/>
    <col min="12548" max="12548" width="12.140625" style="16" bestFit="1" customWidth="1"/>
    <col min="12549" max="12549" width="15.140625" style="16" customWidth="1"/>
    <col min="12550" max="12550" width="14.7109375" style="16" customWidth="1"/>
    <col min="12551" max="12800" width="9.140625" style="16"/>
    <col min="12801" max="12801" width="4.7109375" style="16" customWidth="1"/>
    <col min="12802" max="12802" width="46.28515625" style="16" customWidth="1"/>
    <col min="12803" max="12803" width="8.42578125" style="16" customWidth="1"/>
    <col min="12804" max="12804" width="12.140625" style="16" bestFit="1" customWidth="1"/>
    <col min="12805" max="12805" width="15.140625" style="16" customWidth="1"/>
    <col min="12806" max="12806" width="14.7109375" style="16" customWidth="1"/>
    <col min="12807" max="13056" width="9.140625" style="16"/>
    <col min="13057" max="13057" width="4.7109375" style="16" customWidth="1"/>
    <col min="13058" max="13058" width="46.28515625" style="16" customWidth="1"/>
    <col min="13059" max="13059" width="8.42578125" style="16" customWidth="1"/>
    <col min="13060" max="13060" width="12.140625" style="16" bestFit="1" customWidth="1"/>
    <col min="13061" max="13061" width="15.140625" style="16" customWidth="1"/>
    <col min="13062" max="13062" width="14.7109375" style="16" customWidth="1"/>
    <col min="13063" max="13312" width="9.140625" style="16"/>
    <col min="13313" max="13313" width="4.7109375" style="16" customWidth="1"/>
    <col min="13314" max="13314" width="46.28515625" style="16" customWidth="1"/>
    <col min="13315" max="13315" width="8.42578125" style="16" customWidth="1"/>
    <col min="13316" max="13316" width="12.140625" style="16" bestFit="1" customWidth="1"/>
    <col min="13317" max="13317" width="15.140625" style="16" customWidth="1"/>
    <col min="13318" max="13318" width="14.7109375" style="16" customWidth="1"/>
    <col min="13319" max="13568" width="9.140625" style="16"/>
    <col min="13569" max="13569" width="4.7109375" style="16" customWidth="1"/>
    <col min="13570" max="13570" width="46.28515625" style="16" customWidth="1"/>
    <col min="13571" max="13571" width="8.42578125" style="16" customWidth="1"/>
    <col min="13572" max="13572" width="12.140625" style="16" bestFit="1" customWidth="1"/>
    <col min="13573" max="13573" width="15.140625" style="16" customWidth="1"/>
    <col min="13574" max="13574" width="14.7109375" style="16" customWidth="1"/>
    <col min="13575" max="13824" width="9.140625" style="16"/>
    <col min="13825" max="13825" width="4.7109375" style="16" customWidth="1"/>
    <col min="13826" max="13826" width="46.28515625" style="16" customWidth="1"/>
    <col min="13827" max="13827" width="8.42578125" style="16" customWidth="1"/>
    <col min="13828" max="13828" width="12.140625" style="16" bestFit="1" customWidth="1"/>
    <col min="13829" max="13829" width="15.140625" style="16" customWidth="1"/>
    <col min="13830" max="13830" width="14.7109375" style="16" customWidth="1"/>
    <col min="13831" max="14080" width="9.140625" style="16"/>
    <col min="14081" max="14081" width="4.7109375" style="16" customWidth="1"/>
    <col min="14082" max="14082" width="46.28515625" style="16" customWidth="1"/>
    <col min="14083" max="14083" width="8.42578125" style="16" customWidth="1"/>
    <col min="14084" max="14084" width="12.140625" style="16" bestFit="1" customWidth="1"/>
    <col min="14085" max="14085" width="15.140625" style="16" customWidth="1"/>
    <col min="14086" max="14086" width="14.7109375" style="16" customWidth="1"/>
    <col min="14087" max="14336" width="9.140625" style="16"/>
    <col min="14337" max="14337" width="4.7109375" style="16" customWidth="1"/>
    <col min="14338" max="14338" width="46.28515625" style="16" customWidth="1"/>
    <col min="14339" max="14339" width="8.42578125" style="16" customWidth="1"/>
    <col min="14340" max="14340" width="12.140625" style="16" bestFit="1" customWidth="1"/>
    <col min="14341" max="14341" width="15.140625" style="16" customWidth="1"/>
    <col min="14342" max="14342" width="14.7109375" style="16" customWidth="1"/>
    <col min="14343" max="14592" width="9.140625" style="16"/>
    <col min="14593" max="14593" width="4.7109375" style="16" customWidth="1"/>
    <col min="14594" max="14594" width="46.28515625" style="16" customWidth="1"/>
    <col min="14595" max="14595" width="8.42578125" style="16" customWidth="1"/>
    <col min="14596" max="14596" width="12.140625" style="16" bestFit="1" customWidth="1"/>
    <col min="14597" max="14597" width="15.140625" style="16" customWidth="1"/>
    <col min="14598" max="14598" width="14.7109375" style="16" customWidth="1"/>
    <col min="14599" max="14848" width="9.140625" style="16"/>
    <col min="14849" max="14849" width="4.7109375" style="16" customWidth="1"/>
    <col min="14850" max="14850" width="46.28515625" style="16" customWidth="1"/>
    <col min="14851" max="14851" width="8.42578125" style="16" customWidth="1"/>
    <col min="14852" max="14852" width="12.140625" style="16" bestFit="1" customWidth="1"/>
    <col min="14853" max="14853" width="15.140625" style="16" customWidth="1"/>
    <col min="14854" max="14854" width="14.7109375" style="16" customWidth="1"/>
    <col min="14855" max="15104" width="9.140625" style="16"/>
    <col min="15105" max="15105" width="4.7109375" style="16" customWidth="1"/>
    <col min="15106" max="15106" width="46.28515625" style="16" customWidth="1"/>
    <col min="15107" max="15107" width="8.42578125" style="16" customWidth="1"/>
    <col min="15108" max="15108" width="12.140625" style="16" bestFit="1" customWidth="1"/>
    <col min="15109" max="15109" width="15.140625" style="16" customWidth="1"/>
    <col min="15110" max="15110" width="14.7109375" style="16" customWidth="1"/>
    <col min="15111" max="15360" width="9.140625" style="16"/>
    <col min="15361" max="15361" width="4.7109375" style="16" customWidth="1"/>
    <col min="15362" max="15362" width="46.28515625" style="16" customWidth="1"/>
    <col min="15363" max="15363" width="8.42578125" style="16" customWidth="1"/>
    <col min="15364" max="15364" width="12.140625" style="16" bestFit="1" customWidth="1"/>
    <col min="15365" max="15365" width="15.140625" style="16" customWidth="1"/>
    <col min="15366" max="15366" width="14.7109375" style="16" customWidth="1"/>
    <col min="15367" max="15616" width="9.140625" style="16"/>
    <col min="15617" max="15617" width="4.7109375" style="16" customWidth="1"/>
    <col min="15618" max="15618" width="46.28515625" style="16" customWidth="1"/>
    <col min="15619" max="15619" width="8.42578125" style="16" customWidth="1"/>
    <col min="15620" max="15620" width="12.140625" style="16" bestFit="1" customWidth="1"/>
    <col min="15621" max="15621" width="15.140625" style="16" customWidth="1"/>
    <col min="15622" max="15622" width="14.7109375" style="16" customWidth="1"/>
    <col min="15623" max="15872" width="9.140625" style="16"/>
    <col min="15873" max="15873" width="4.7109375" style="16" customWidth="1"/>
    <col min="15874" max="15874" width="46.28515625" style="16" customWidth="1"/>
    <col min="15875" max="15875" width="8.42578125" style="16" customWidth="1"/>
    <col min="15876" max="15876" width="12.140625" style="16" bestFit="1" customWidth="1"/>
    <col min="15877" max="15877" width="15.140625" style="16" customWidth="1"/>
    <col min="15878" max="15878" width="14.7109375" style="16" customWidth="1"/>
    <col min="15879" max="16128" width="9.140625" style="16"/>
    <col min="16129" max="16129" width="4.7109375" style="16" customWidth="1"/>
    <col min="16130" max="16130" width="46.28515625" style="16" customWidth="1"/>
    <col min="16131" max="16131" width="8.42578125" style="16" customWidth="1"/>
    <col min="16132" max="16132" width="12.140625" style="16" bestFit="1" customWidth="1"/>
    <col min="16133" max="16133" width="15.140625" style="16" customWidth="1"/>
    <col min="16134" max="16134" width="14.7109375" style="16" customWidth="1"/>
    <col min="16135" max="16384" width="9.140625" style="16"/>
  </cols>
  <sheetData>
    <row r="1" spans="1:20">
      <c r="A1" s="118" t="s">
        <v>8</v>
      </c>
      <c r="B1" s="118"/>
      <c r="E1" s="67" t="s">
        <v>22</v>
      </c>
    </row>
    <row r="2" spans="1:20">
      <c r="A2" s="119" t="s">
        <v>9</v>
      </c>
      <c r="B2" s="119"/>
      <c r="E2" s="68" t="s">
        <v>23</v>
      </c>
    </row>
    <row r="3" spans="1:20" ht="24" customHeight="1">
      <c r="A3" s="18"/>
      <c r="B3" s="17"/>
    </row>
    <row r="4" spans="1:20">
      <c r="A4" s="112" t="s">
        <v>24</v>
      </c>
      <c r="B4" s="112"/>
      <c r="C4" s="112"/>
      <c r="D4" s="112"/>
      <c r="E4" s="112"/>
      <c r="F4" s="112"/>
    </row>
    <row r="5" spans="1:20">
      <c r="A5" s="112" t="s">
        <v>38</v>
      </c>
      <c r="B5" s="112"/>
      <c r="C5" s="112"/>
      <c r="D5" s="112"/>
      <c r="E5" s="112"/>
      <c r="F5" s="112"/>
    </row>
    <row r="6" spans="1:20" s="18" customFormat="1">
      <c r="A6" s="119" t="s">
        <v>202</v>
      </c>
      <c r="B6" s="119"/>
      <c r="C6" s="119"/>
      <c r="D6" s="119"/>
      <c r="E6" s="119"/>
      <c r="F6" s="119"/>
      <c r="G6" s="89"/>
    </row>
    <row r="8" spans="1:20" ht="17.100000000000001" customHeight="1">
      <c r="A8" s="120" t="s">
        <v>25</v>
      </c>
      <c r="B8" s="120"/>
      <c r="C8" s="120"/>
      <c r="D8" s="120"/>
      <c r="E8" s="120"/>
      <c r="F8" s="120"/>
      <c r="G8" s="91"/>
      <c r="H8" s="40"/>
      <c r="I8" s="40"/>
      <c r="J8" s="40"/>
      <c r="K8" s="40"/>
      <c r="L8" s="40"/>
      <c r="M8" s="40"/>
      <c r="N8" s="40"/>
      <c r="O8" s="40"/>
      <c r="P8" s="40"/>
      <c r="Q8" s="40"/>
      <c r="R8" s="19"/>
      <c r="S8" s="19"/>
      <c r="T8" s="19"/>
    </row>
    <row r="9" spans="1:20" ht="17.100000000000001" customHeight="1">
      <c r="A9" s="121" t="s">
        <v>39</v>
      </c>
      <c r="B9" s="121"/>
      <c r="C9" s="41"/>
      <c r="D9" s="66" t="s">
        <v>42</v>
      </c>
      <c r="E9" s="66">
        <v>3812625500</v>
      </c>
      <c r="F9" s="66" t="s">
        <v>35</v>
      </c>
      <c r="N9" s="42"/>
      <c r="O9" s="42"/>
    </row>
    <row r="10" spans="1:20" ht="17.100000000000001" customHeight="1">
      <c r="A10" s="122" t="s">
        <v>40</v>
      </c>
      <c r="B10" s="122"/>
      <c r="C10" s="43"/>
      <c r="D10" s="66" t="s">
        <v>43</v>
      </c>
      <c r="E10" s="66">
        <f>E9</f>
        <v>3812625500</v>
      </c>
      <c r="F10" s="66" t="s">
        <v>35</v>
      </c>
      <c r="N10" s="18"/>
      <c r="O10" s="18"/>
      <c r="P10" s="43"/>
      <c r="Q10" s="43"/>
      <c r="R10" s="43"/>
    </row>
    <row r="11" spans="1:20" ht="17.100000000000001" customHeight="1">
      <c r="A11" s="122" t="s">
        <v>41</v>
      </c>
      <c r="B11" s="122"/>
      <c r="C11" s="43"/>
      <c r="D11" s="66"/>
      <c r="E11" s="70"/>
      <c r="F11" s="66"/>
      <c r="N11" s="18"/>
      <c r="O11" s="18"/>
      <c r="P11" s="43"/>
      <c r="Q11" s="43"/>
      <c r="R11" s="43"/>
    </row>
    <row r="12" spans="1:20" ht="20.100000000000001" customHeight="1">
      <c r="A12" s="17" t="s">
        <v>44</v>
      </c>
      <c r="B12" s="19"/>
      <c r="D12" s="20"/>
      <c r="E12" s="71"/>
      <c r="F12" s="19"/>
    </row>
    <row r="13" spans="1:20" ht="47.25">
      <c r="A13" s="22" t="s">
        <v>45</v>
      </c>
      <c r="B13" s="21" t="s">
        <v>0</v>
      </c>
      <c r="C13" s="22" t="s">
        <v>46</v>
      </c>
      <c r="D13" s="23" t="s">
        <v>47</v>
      </c>
      <c r="E13" s="72" t="s">
        <v>48</v>
      </c>
      <c r="F13" s="22" t="s">
        <v>49</v>
      </c>
    </row>
    <row r="14" spans="1:20">
      <c r="A14" s="22" t="s">
        <v>2</v>
      </c>
      <c r="B14" s="31" t="s">
        <v>50</v>
      </c>
      <c r="C14" s="22">
        <v>10</v>
      </c>
      <c r="D14" s="73"/>
      <c r="E14" s="73">
        <f>SUMIF('chi tiet thu chi'!$G$7:$G$84,"*"&amp;"10"&amp;"*",'chi tiet thu chi'!$E$7:$E$84)</f>
        <v>41406881</v>
      </c>
      <c r="F14" s="22"/>
    </row>
    <row r="15" spans="1:20" s="18" customFormat="1" ht="27" customHeight="1">
      <c r="A15" s="22" t="s">
        <v>4</v>
      </c>
      <c r="B15" s="44" t="s">
        <v>3</v>
      </c>
      <c r="C15" s="24"/>
      <c r="D15" s="25"/>
      <c r="E15" s="73"/>
      <c r="F15" s="26"/>
      <c r="G15" s="89"/>
    </row>
    <row r="16" spans="1:20" s="18" customFormat="1" ht="27" customHeight="1">
      <c r="A16" s="24">
        <v>2.1</v>
      </c>
      <c r="B16" s="26" t="s">
        <v>26</v>
      </c>
      <c r="C16" s="24">
        <v>22</v>
      </c>
      <c r="D16" s="73"/>
      <c r="E16" s="73">
        <f>SUMIF('chi tiet thu chi'!$G$7:$G$84,"*"&amp;"22"&amp;"*",'chi tiet thu chi'!$E$7:$E$84)</f>
        <v>33850240</v>
      </c>
      <c r="F16" s="26"/>
      <c r="G16" s="89"/>
      <c r="H16" s="88"/>
    </row>
    <row r="17" spans="1:8" s="18" customFormat="1" ht="27" customHeight="1">
      <c r="A17" s="24">
        <v>2.2000000000000002</v>
      </c>
      <c r="B17" s="27" t="s">
        <v>79</v>
      </c>
      <c r="C17" s="24">
        <v>23</v>
      </c>
      <c r="D17" s="25"/>
      <c r="E17" s="73"/>
      <c r="F17" s="26"/>
      <c r="G17" s="89"/>
    </row>
    <row r="18" spans="1:8" s="18" customFormat="1" ht="27" customHeight="1">
      <c r="A18" s="24">
        <v>2.2999999999999998</v>
      </c>
      <c r="B18" s="27" t="s">
        <v>51</v>
      </c>
      <c r="C18" s="24">
        <v>24</v>
      </c>
      <c r="D18" s="25"/>
      <c r="E18" s="73">
        <f>SUMIF('chi tiet thu chi'!$G$7:$G$82,"*"&amp;"24"&amp;"*",'chi tiet thu chi'!$E$7:$E$82)</f>
        <v>0</v>
      </c>
      <c r="F18" s="26"/>
      <c r="G18" s="89"/>
    </row>
    <row r="19" spans="1:8" s="18" customFormat="1" ht="27" customHeight="1">
      <c r="A19" s="24">
        <v>2.4</v>
      </c>
      <c r="B19" s="45" t="s">
        <v>52</v>
      </c>
      <c r="C19" s="46">
        <v>25</v>
      </c>
      <c r="D19" s="25"/>
      <c r="E19" s="73">
        <f>SUM(E20:E21)</f>
        <v>0</v>
      </c>
      <c r="F19" s="26"/>
      <c r="G19" s="89"/>
    </row>
    <row r="20" spans="1:8" s="18" customFormat="1" ht="27" customHeight="1">
      <c r="A20" s="24"/>
      <c r="B20" s="45" t="s">
        <v>53</v>
      </c>
      <c r="C20" s="47">
        <v>25.01</v>
      </c>
      <c r="D20" s="25"/>
      <c r="E20" s="73">
        <f>SUMIF('chi tiet thu chi'!$G$7:$G$82,"*"&amp;"25.01"&amp;"*",'chi tiet thu chi'!$E$7:$E$82)</f>
        <v>0</v>
      </c>
      <c r="F20" s="26"/>
      <c r="G20" s="89"/>
    </row>
    <row r="21" spans="1:8" s="18" customFormat="1" ht="27" customHeight="1">
      <c r="A21" s="24"/>
      <c r="B21" s="45" t="s">
        <v>54</v>
      </c>
      <c r="C21" s="47">
        <v>25.02</v>
      </c>
      <c r="D21" s="25"/>
      <c r="E21" s="73">
        <f>SUMIF('chi tiet thu chi'!$G$7:$G$82,"*"&amp;"25.02"&amp;"*",'chi tiet thu chi'!$E$7:$E$82)</f>
        <v>0</v>
      </c>
      <c r="F21" s="26"/>
      <c r="G21" s="89"/>
    </row>
    <row r="22" spans="1:8" s="18" customFormat="1" ht="27" customHeight="1">
      <c r="A22" s="24"/>
      <c r="B22" s="54" t="s">
        <v>55</v>
      </c>
      <c r="C22" s="24"/>
      <c r="D22" s="73"/>
      <c r="E22" s="73">
        <f>SUM(E16:E19)</f>
        <v>33850240</v>
      </c>
      <c r="F22" s="26"/>
      <c r="G22" s="89"/>
    </row>
    <row r="23" spans="1:8" s="18" customFormat="1" ht="27" customHeight="1">
      <c r="A23" s="46">
        <v>2.5</v>
      </c>
      <c r="B23" s="45" t="s">
        <v>56</v>
      </c>
      <c r="C23" s="24">
        <v>28</v>
      </c>
      <c r="D23" s="73"/>
      <c r="E23" s="73">
        <f ca="1">SUM(E24:E25)</f>
        <v>51581797</v>
      </c>
      <c r="F23" s="26"/>
      <c r="G23" s="89"/>
    </row>
    <row r="24" spans="1:8" s="18" customFormat="1" ht="27" customHeight="1">
      <c r="A24" s="46"/>
      <c r="B24" s="45" t="s">
        <v>57</v>
      </c>
      <c r="C24" s="24">
        <v>28.01</v>
      </c>
      <c r="D24" s="73"/>
      <c r="E24" s="73">
        <f ca="1">SUMIF('chi tiet thu chi'!$G$7:$G$84,"*"&amp;"28.01"&amp;"*",'chi tiet thu chi'!$E$7:$E$82)</f>
        <v>51581797</v>
      </c>
      <c r="F24" s="26"/>
      <c r="G24" s="89"/>
    </row>
    <row r="25" spans="1:8" s="48" customFormat="1" ht="27" customHeight="1">
      <c r="A25" s="46"/>
      <c r="B25" s="45" t="s">
        <v>58</v>
      </c>
      <c r="C25" s="46">
        <v>28.02</v>
      </c>
      <c r="D25" s="73"/>
      <c r="E25" s="73">
        <f>SUMIF('chi tiet thu chi'!$G$7:$G$82,"*"&amp;"28.02"&amp;"*",'chi tiet thu chi'!$E$7:$E$84)</f>
        <v>0</v>
      </c>
      <c r="F25" s="45"/>
      <c r="G25" s="92"/>
    </row>
    <row r="26" spans="1:8" s="48" customFormat="1" ht="27" customHeight="1">
      <c r="A26" s="46">
        <v>2.6</v>
      </c>
      <c r="B26" s="45" t="s">
        <v>59</v>
      </c>
      <c r="C26" s="46">
        <v>40</v>
      </c>
      <c r="D26" s="73"/>
      <c r="E26" s="73">
        <f>SUMIF('chi tiet thu chi'!$G$7:$G$82,"*"&amp;"40"&amp;"*",'chi tiet thu chi'!$E$7:$E$82)</f>
        <v>0</v>
      </c>
      <c r="F26" s="45"/>
      <c r="G26" s="92"/>
    </row>
    <row r="27" spans="1:8" s="18" customFormat="1" ht="31.5">
      <c r="A27" s="46"/>
      <c r="B27" s="22" t="s">
        <v>60</v>
      </c>
      <c r="C27" s="24"/>
      <c r="D27" s="75"/>
      <c r="E27" s="75">
        <f ca="1">E22+E23+E26</f>
        <v>85432037</v>
      </c>
      <c r="F27" s="26"/>
      <c r="G27" s="89"/>
    </row>
    <row r="28" spans="1:8" s="18" customFormat="1">
      <c r="A28" s="21" t="s">
        <v>6</v>
      </c>
      <c r="B28" s="44" t="s">
        <v>5</v>
      </c>
      <c r="C28" s="24"/>
      <c r="D28" s="25"/>
      <c r="E28" s="73"/>
      <c r="F28" s="26"/>
      <c r="G28" s="89"/>
      <c r="H28" s="94"/>
    </row>
    <row r="29" spans="1:8" s="18" customFormat="1" ht="33" customHeight="1">
      <c r="A29" s="46">
        <v>3.1</v>
      </c>
      <c r="B29" s="45" t="s">
        <v>61</v>
      </c>
      <c r="C29" s="46">
        <v>31</v>
      </c>
      <c r="D29" s="73"/>
      <c r="E29" s="73">
        <f>SUM(E30:E33)</f>
        <v>54502000</v>
      </c>
      <c r="F29" s="26"/>
      <c r="G29" s="89"/>
    </row>
    <row r="30" spans="1:8" s="18" customFormat="1" ht="33" customHeight="1">
      <c r="A30" s="46"/>
      <c r="B30" s="45" t="s">
        <v>165</v>
      </c>
      <c r="C30" s="46">
        <v>31.01</v>
      </c>
      <c r="D30" s="73"/>
      <c r="E30" s="73">
        <f>SUMIF('chi tiet thu chi'!$G$7:$G$84,"*"&amp;"31.01"&amp;"*",'chi tiet thu chi'!$F$7:$F$84)</f>
        <v>29278000</v>
      </c>
      <c r="F30" s="26"/>
      <c r="G30" s="89"/>
    </row>
    <row r="31" spans="1:8" s="18" customFormat="1" ht="33" customHeight="1">
      <c r="A31" s="46"/>
      <c r="B31" s="45" t="s">
        <v>166</v>
      </c>
      <c r="C31" s="46">
        <v>31.02</v>
      </c>
      <c r="D31" s="73"/>
      <c r="E31" s="73">
        <f>SUMIF('chi tiet thu chi'!$G$7:$G$84,"*"&amp;"31.02"&amp;"*",'chi tiet thu chi'!$F$7:$F$84)</f>
        <v>4724000</v>
      </c>
      <c r="F31" s="26"/>
      <c r="G31" s="89"/>
    </row>
    <row r="32" spans="1:8" s="18" customFormat="1" ht="33" customHeight="1">
      <c r="A32" s="46"/>
      <c r="B32" s="45" t="s">
        <v>167</v>
      </c>
      <c r="C32" s="46">
        <v>31.03</v>
      </c>
      <c r="D32" s="73"/>
      <c r="E32" s="73">
        <f>SUMIF('chi tiet thu chi'!$G$7:$G$84,"*"&amp;"31.03"&amp;"*",'chi tiet thu chi'!$F$7:$F$84)</f>
        <v>8600000</v>
      </c>
      <c r="F32" s="26"/>
      <c r="G32" s="89"/>
    </row>
    <row r="33" spans="1:7" s="18" customFormat="1" ht="33" customHeight="1">
      <c r="A33" s="46"/>
      <c r="B33" s="45" t="s">
        <v>169</v>
      </c>
      <c r="C33" s="46">
        <v>31.04</v>
      </c>
      <c r="D33" s="73"/>
      <c r="E33" s="73">
        <f>SUMIF('chi tiet thu chi'!$G$7:$G$84,"*"&amp;"31.04"&amp;"*",'chi tiet thu chi'!$F$7:$F$84)</f>
        <v>11900000</v>
      </c>
      <c r="F33" s="26"/>
      <c r="G33" s="89"/>
    </row>
    <row r="34" spans="1:7" s="18" customFormat="1" ht="27" customHeight="1">
      <c r="A34" s="46">
        <v>3.2</v>
      </c>
      <c r="B34" s="45" t="s">
        <v>62</v>
      </c>
      <c r="C34" s="46">
        <v>32</v>
      </c>
      <c r="D34" s="73"/>
      <c r="E34" s="73">
        <f>SUMIF('chi tiet thu chi'!$G$7:$G$84,"*"&amp;"32"&amp;"*",'chi tiet thu chi'!$F$7:$F$84)</f>
        <v>0</v>
      </c>
      <c r="F34" s="26"/>
      <c r="G34" s="89"/>
    </row>
    <row r="35" spans="1:7" s="18" customFormat="1" ht="27" customHeight="1">
      <c r="A35" s="46">
        <v>3.3</v>
      </c>
      <c r="B35" s="45" t="s">
        <v>63</v>
      </c>
      <c r="C35" s="46">
        <v>33</v>
      </c>
      <c r="D35" s="73"/>
      <c r="E35" s="73">
        <f>SUMIF('chi tiet thu chi'!$G$7:$G$84,"*"&amp;"33"&amp;"*",'chi tiet thu chi'!$F$7:$F$84)</f>
        <v>11685000</v>
      </c>
      <c r="F35" s="26"/>
      <c r="G35" s="89"/>
    </row>
    <row r="36" spans="1:7" s="18" customFormat="1" ht="18" customHeight="1">
      <c r="A36" s="46">
        <v>3.4</v>
      </c>
      <c r="B36" s="79" t="s">
        <v>64</v>
      </c>
      <c r="C36" s="47">
        <v>34</v>
      </c>
      <c r="D36" s="73"/>
      <c r="E36" s="73">
        <f>SUM(E37:E39)</f>
        <v>19722000</v>
      </c>
      <c r="F36" s="26"/>
      <c r="G36" s="89"/>
    </row>
    <row r="37" spans="1:7" s="18" customFormat="1" ht="34.5" customHeight="1">
      <c r="A37" s="45"/>
      <c r="B37" s="28" t="s">
        <v>65</v>
      </c>
      <c r="C37" s="47">
        <v>34.01</v>
      </c>
      <c r="D37" s="73"/>
      <c r="E37" s="73">
        <f>SUMIF('chi tiet thu chi'!$G$7:$G$84,"*"&amp;"34.01"&amp;"*",'chi tiet thu chi'!$F$7:$F$84)</f>
        <v>0</v>
      </c>
      <c r="F37" s="26"/>
      <c r="G37" s="89"/>
    </row>
    <row r="38" spans="1:7" s="18" customFormat="1" ht="27" customHeight="1">
      <c r="A38" s="46"/>
      <c r="B38" s="29" t="s">
        <v>66</v>
      </c>
      <c r="C38" s="47">
        <v>34.020000000000003</v>
      </c>
      <c r="D38" s="73"/>
      <c r="E38" s="73">
        <f>SUMIF('chi tiet thu chi'!$G$7:$G$84,"*"&amp;"34.02"&amp;"*",'chi tiet thu chi'!$F$7:$F$84)</f>
        <v>19722000</v>
      </c>
      <c r="F38" s="26"/>
      <c r="G38" s="89"/>
    </row>
    <row r="39" spans="1:7" s="18" customFormat="1" ht="27" customHeight="1">
      <c r="A39" s="46"/>
      <c r="B39" s="29" t="s">
        <v>67</v>
      </c>
      <c r="C39" s="47">
        <v>34.03</v>
      </c>
      <c r="D39" s="73"/>
      <c r="E39" s="73">
        <f>SUMIF('chi tiet thu chi'!$G$7:$G$84,"*"&amp;"34.03"&amp;"*",'chi tiet thu chi'!$F$7:$F$84)</f>
        <v>0</v>
      </c>
      <c r="F39" s="26"/>
      <c r="G39" s="89"/>
    </row>
    <row r="40" spans="1:7" s="18" customFormat="1" ht="27" customHeight="1">
      <c r="A40" s="46">
        <v>3.5</v>
      </c>
      <c r="B40" s="80" t="s">
        <v>68</v>
      </c>
      <c r="C40" s="47">
        <v>35</v>
      </c>
      <c r="D40" s="73"/>
      <c r="E40" s="73">
        <f>SUMIF('chi tiet thu chi'!$G$7:$G$84,"*"&amp;"35"&amp;"*",'chi tiet thu chi'!$F$7:$F$84)</f>
        <v>3588000</v>
      </c>
      <c r="F40" s="26"/>
      <c r="G40" s="89"/>
    </row>
    <row r="41" spans="1:7" s="18" customFormat="1" ht="27" customHeight="1">
      <c r="A41" s="46"/>
      <c r="B41" s="22" t="s">
        <v>69</v>
      </c>
      <c r="C41" s="46"/>
      <c r="D41" s="75"/>
      <c r="E41" s="75">
        <f>SUM(E29,E34,E35,E36,E40)</f>
        <v>89497000</v>
      </c>
      <c r="F41" s="26"/>
      <c r="G41" s="89"/>
    </row>
    <row r="42" spans="1:7" s="18" customFormat="1" ht="27" customHeight="1">
      <c r="A42" s="49">
        <v>3.6</v>
      </c>
      <c r="B42" s="50" t="s">
        <v>70</v>
      </c>
      <c r="C42" s="49">
        <v>39</v>
      </c>
      <c r="D42" s="74"/>
      <c r="E42" s="74"/>
      <c r="F42" s="26"/>
      <c r="G42" s="89"/>
    </row>
    <row r="43" spans="1:7" s="18" customFormat="1" ht="27" customHeight="1">
      <c r="A43" s="30">
        <v>3.7</v>
      </c>
      <c r="B43" s="45" t="s">
        <v>71</v>
      </c>
      <c r="C43" s="30">
        <v>42</v>
      </c>
      <c r="D43" s="74"/>
      <c r="E43" s="74">
        <f>SUMIF('chi tiet thu chi'!$G$7:$G$84,"*"&amp;"42"&amp;"*",'chi tiet thu chi'!$F$7:$F$84)</f>
        <v>0</v>
      </c>
      <c r="F43" s="26"/>
      <c r="G43" s="93"/>
    </row>
    <row r="44" spans="1:7" s="18" customFormat="1" ht="31.5">
      <c r="A44" s="24"/>
      <c r="B44" s="22" t="s">
        <v>72</v>
      </c>
      <c r="C44" s="24"/>
      <c r="D44" s="76"/>
      <c r="E44" s="76">
        <f>SUM(E41:E43)</f>
        <v>89497000</v>
      </c>
      <c r="F44" s="24"/>
      <c r="G44" s="89"/>
    </row>
    <row r="45" spans="1:7" s="18" customFormat="1" ht="31.5">
      <c r="A45" s="21" t="s">
        <v>73</v>
      </c>
      <c r="B45" s="87" t="s">
        <v>78</v>
      </c>
      <c r="C45" s="24">
        <v>50</v>
      </c>
      <c r="D45" s="76"/>
      <c r="E45" s="76">
        <f ca="1">E14+E27-E44</f>
        <v>37341918</v>
      </c>
      <c r="F45" s="24"/>
      <c r="G45" s="89"/>
    </row>
    <row r="46" spans="1:7" s="18" customFormat="1" ht="31.5" customHeight="1">
      <c r="A46" s="21" t="s">
        <v>74</v>
      </c>
      <c r="B46" s="32" t="s">
        <v>75</v>
      </c>
      <c r="C46" s="30">
        <v>60</v>
      </c>
      <c r="D46" s="33"/>
      <c r="E46" s="74">
        <f>SUMIF('chi tiet thu chi'!$G$7:$G$84,"*"&amp;"60"&amp;"*",'chi tiet thu chi'!$F$7:$F$84)</f>
        <v>0</v>
      </c>
      <c r="F46" s="24"/>
      <c r="G46" s="93"/>
    </row>
    <row r="47" spans="1:7">
      <c r="B47" s="14"/>
      <c r="D47" s="34"/>
      <c r="E47" s="77"/>
      <c r="F47" s="14"/>
    </row>
    <row r="48" spans="1:7">
      <c r="A48" s="17" t="s">
        <v>27</v>
      </c>
      <c r="B48" s="14"/>
      <c r="D48" s="34"/>
      <c r="E48" s="77"/>
      <c r="F48" s="14"/>
    </row>
    <row r="49" spans="1:6" ht="20.100000000000001" customHeight="1">
      <c r="A49" s="53" t="s">
        <v>80</v>
      </c>
      <c r="B49" s="14"/>
      <c r="D49" s="34"/>
      <c r="E49" s="77"/>
      <c r="F49" s="14"/>
    </row>
    <row r="50" spans="1:6" ht="20.100000000000001" customHeight="1">
      <c r="A50" s="53" t="s">
        <v>36</v>
      </c>
      <c r="B50" s="14"/>
      <c r="D50" s="34"/>
      <c r="E50" s="77"/>
      <c r="F50" s="14"/>
    </row>
    <row r="51" spans="1:6" ht="20.100000000000001" customHeight="1">
      <c r="A51" s="19" t="s">
        <v>28</v>
      </c>
      <c r="B51" s="35"/>
      <c r="C51" s="35"/>
      <c r="D51" s="36"/>
      <c r="E51" s="78"/>
      <c r="F51" s="35"/>
    </row>
    <row r="52" spans="1:6">
      <c r="D52" s="117" t="s">
        <v>37</v>
      </c>
      <c r="E52" s="117"/>
      <c r="F52" s="117"/>
    </row>
    <row r="53" spans="1:6">
      <c r="A53" s="112" t="s">
        <v>76</v>
      </c>
      <c r="B53" s="112"/>
      <c r="D53" s="112" t="s">
        <v>29</v>
      </c>
      <c r="E53" s="112"/>
      <c r="F53" s="112"/>
    </row>
    <row r="54" spans="1:6">
      <c r="A54" s="114"/>
      <c r="B54" s="114"/>
      <c r="D54" s="112" t="s">
        <v>33</v>
      </c>
      <c r="E54" s="112"/>
      <c r="F54" s="112"/>
    </row>
    <row r="55" spans="1:6">
      <c r="A55" s="17"/>
      <c r="B55" s="17"/>
      <c r="C55" s="17"/>
      <c r="D55" s="37"/>
    </row>
    <row r="56" spans="1:6">
      <c r="B56" s="14"/>
      <c r="D56" s="34"/>
      <c r="E56" s="77"/>
      <c r="F56" s="14"/>
    </row>
    <row r="57" spans="1:6">
      <c r="B57" s="14"/>
      <c r="D57" s="34"/>
      <c r="E57" s="77"/>
      <c r="F57" s="14"/>
    </row>
    <row r="58" spans="1:6">
      <c r="B58" s="14"/>
      <c r="D58" s="34"/>
      <c r="E58" s="77"/>
      <c r="F58" s="14"/>
    </row>
    <row r="59" spans="1:6">
      <c r="B59" s="14"/>
      <c r="D59" s="34"/>
      <c r="E59" s="77"/>
      <c r="F59" s="14"/>
    </row>
    <row r="60" spans="1:6">
      <c r="A60" s="112" t="s">
        <v>34</v>
      </c>
      <c r="B60" s="112"/>
      <c r="D60" s="115" t="s">
        <v>7</v>
      </c>
      <c r="E60" s="115"/>
      <c r="F60" s="115"/>
    </row>
    <row r="61" spans="1:6" ht="20.100000000000001" customHeight="1">
      <c r="A61" s="19"/>
    </row>
    <row r="62" spans="1:6" ht="20.100000000000001" customHeight="1">
      <c r="A62" s="19"/>
    </row>
    <row r="63" spans="1:6" ht="20.100000000000001" customHeight="1">
      <c r="A63" s="19"/>
    </row>
    <row r="64" spans="1:6" ht="20.100000000000001" customHeight="1">
      <c r="A64" s="19"/>
      <c r="E64" s="78"/>
      <c r="F64" s="35"/>
    </row>
    <row r="65" spans="1:6" ht="20.100000000000001" customHeight="1">
      <c r="A65" s="19"/>
      <c r="B65" s="14"/>
      <c r="D65" s="34"/>
      <c r="E65" s="77"/>
      <c r="F65" s="14"/>
    </row>
    <row r="66" spans="1:6">
      <c r="B66" s="38"/>
      <c r="C66" s="38"/>
      <c r="D66" s="39"/>
      <c r="E66" s="78"/>
      <c r="F66" s="35"/>
    </row>
    <row r="69" spans="1:6">
      <c r="A69" s="16"/>
      <c r="C69" s="16"/>
      <c r="E69" s="116"/>
      <c r="F69" s="116"/>
    </row>
    <row r="70" spans="1:6">
      <c r="A70" s="40"/>
      <c r="B70" s="40"/>
      <c r="C70" s="51"/>
      <c r="E70" s="112"/>
      <c r="F70" s="112"/>
    </row>
    <row r="71" spans="1:6">
      <c r="A71" s="16"/>
      <c r="B71" s="48"/>
      <c r="C71" s="16"/>
      <c r="E71" s="114"/>
      <c r="F71" s="114"/>
    </row>
    <row r="75" spans="1:6" ht="20.25" customHeight="1"/>
    <row r="78" spans="1:6">
      <c r="A78" s="113"/>
      <c r="B78" s="113"/>
      <c r="E78" s="112"/>
      <c r="F78" s="112"/>
    </row>
    <row r="79" spans="1:6">
      <c r="A79" s="113"/>
      <c r="B79" s="113"/>
    </row>
    <row r="80" spans="1:6">
      <c r="A80" s="112"/>
      <c r="B80" s="112"/>
      <c r="C80" s="112"/>
      <c r="D80" s="112"/>
      <c r="E80" s="112"/>
      <c r="F80" s="112"/>
    </row>
    <row r="81" spans="1:6">
      <c r="A81" s="112"/>
      <c r="B81" s="112"/>
      <c r="C81" s="112"/>
      <c r="D81" s="112"/>
      <c r="E81" s="112"/>
      <c r="F81" s="112"/>
    </row>
    <row r="82" spans="1:6">
      <c r="A82" s="112"/>
      <c r="B82" s="112"/>
      <c r="C82" s="112"/>
      <c r="D82" s="112"/>
      <c r="E82" s="112"/>
      <c r="F82" s="112"/>
    </row>
    <row r="84" spans="1:6">
      <c r="A84" s="113"/>
      <c r="B84" s="113"/>
    </row>
    <row r="85" spans="1:6">
      <c r="A85" s="111"/>
      <c r="B85" s="111"/>
      <c r="C85" s="111"/>
      <c r="D85" s="111"/>
      <c r="E85" s="111"/>
      <c r="F85" s="111"/>
    </row>
    <row r="86" spans="1:6">
      <c r="A86" s="111"/>
      <c r="B86" s="111"/>
      <c r="C86" s="111"/>
      <c r="D86" s="111"/>
      <c r="E86" s="111"/>
      <c r="F86" s="111"/>
    </row>
    <row r="87" spans="1:6">
      <c r="A87" s="17"/>
      <c r="B87" s="19"/>
      <c r="D87" s="20"/>
      <c r="E87" s="71"/>
      <c r="F87" s="19"/>
    </row>
  </sheetData>
  <mergeCells count="30">
    <mergeCell ref="D52:F52"/>
    <mergeCell ref="A1:B1"/>
    <mergeCell ref="A2:B2"/>
    <mergeCell ref="A4:F4"/>
    <mergeCell ref="A5:F5"/>
    <mergeCell ref="A6:F6"/>
    <mergeCell ref="A8:F8"/>
    <mergeCell ref="A9:B9"/>
    <mergeCell ref="A10:B10"/>
    <mergeCell ref="A11:B11"/>
    <mergeCell ref="A79:B79"/>
    <mergeCell ref="A53:B53"/>
    <mergeCell ref="D53:F53"/>
    <mergeCell ref="A54:B54"/>
    <mergeCell ref="D54:F54"/>
    <mergeCell ref="A60:B60"/>
    <mergeCell ref="D60:F60"/>
    <mergeCell ref="E69:F69"/>
    <mergeCell ref="E70:F70"/>
    <mergeCell ref="E71:F71"/>
    <mergeCell ref="A78:B78"/>
    <mergeCell ref="E78:F78"/>
    <mergeCell ref="A86:B86"/>
    <mergeCell ref="C86:F86"/>
    <mergeCell ref="A80:F80"/>
    <mergeCell ref="A81:F81"/>
    <mergeCell ref="A82:F82"/>
    <mergeCell ref="A84:B84"/>
    <mergeCell ref="A85:B85"/>
    <mergeCell ref="C85:F85"/>
  </mergeCells>
  <printOptions horizontalCentered="1" verticalCentered="1"/>
  <pageMargins left="0" right="0" top="0.25" bottom="0.25" header="0.3" footer="0.3"/>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chi tiet thu chi</vt:lpstr>
      <vt:lpstr>BC QT KPCD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QHVAN</dc:creator>
  <cp:lastModifiedBy>Admin</cp:lastModifiedBy>
  <cp:lastPrinted>2023-07-05T08:31:01Z</cp:lastPrinted>
  <dcterms:created xsi:type="dcterms:W3CDTF">2021-12-02T09:06:19Z</dcterms:created>
  <dcterms:modified xsi:type="dcterms:W3CDTF">2023-12-28T10:04:08Z</dcterms:modified>
</cp:coreProperties>
</file>